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2_2024_ Rekonštrukcia spŕch\výzva\"/>
    </mc:Choice>
  </mc:AlternateContent>
  <xr:revisionPtr revIDLastSave="0" documentId="8_{A781A3F8-53D1-45EA-B0F2-F6BFDD43AF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Sprchy pre pracovník..." sheetId="2" r:id="rId2"/>
    <sheet name="01 - Elektroinštalácia" sheetId="3" r:id="rId3"/>
    <sheet name="02 - Zdravotechnika, vyku..." sheetId="4" r:id="rId4"/>
    <sheet name="Zoznam figúr" sheetId="5" r:id="rId5"/>
  </sheets>
  <definedNames>
    <definedName name="_xlnm._FilterDatabase" localSheetId="2" hidden="1">'01 - Elektroinštalácia'!$C$133:$K$187</definedName>
    <definedName name="_xlnm._FilterDatabase" localSheetId="1" hidden="1">'01 - Sprchy pre pracovník...'!$C$146:$K$297</definedName>
    <definedName name="_xlnm._FilterDatabase" localSheetId="3" hidden="1">'02 - Zdravotechnika, vyku...'!$C$135:$K$198</definedName>
    <definedName name="_xlnm.Print_Titles" localSheetId="2">'01 - Elektroinštalácia'!$133:$133</definedName>
    <definedName name="_xlnm.Print_Titles" localSheetId="1">'01 - Sprchy pre pracovník...'!$146:$146</definedName>
    <definedName name="_xlnm.Print_Titles" localSheetId="3">'02 - Zdravotechnika, vyku...'!$135:$135</definedName>
    <definedName name="_xlnm.Print_Titles" localSheetId="0">'Rekapitulácia stavby'!$92:$92</definedName>
    <definedName name="_xlnm.Print_Titles" localSheetId="4">'Zoznam figúr'!$9:$9</definedName>
    <definedName name="_xlnm.Print_Area" localSheetId="2">'01 - Elektroinštalácia'!$C$4:$J$76,'01 - Elektroinštalácia'!$C$82:$J$113,'01 - Elektroinštalácia'!$C$119:$J$187</definedName>
    <definedName name="_xlnm.Print_Area" localSheetId="1">'01 - Sprchy pre pracovník...'!$C$4:$J$76,'01 - Sprchy pre pracovník...'!$C$82:$J$128,'01 - Sprchy pre pracovník...'!$C$134:$J$297</definedName>
    <definedName name="_xlnm.Print_Area" localSheetId="3">'02 - Zdravotechnika, vyku...'!$C$4:$J$76,'02 - Zdravotechnika, vyku...'!$C$82:$J$115,'02 - Zdravotechnika, vyku...'!$C$121:$J$198</definedName>
    <definedName name="_xlnm.Print_Area" localSheetId="0">'Rekapitulácia stavby'!$D$4:$AO$76,'Rekapitulácia stavby'!$C$82:$AQ$106</definedName>
    <definedName name="_xlnm.Print_Area" localSheetId="4">'Zoznam figúr'!$C$4:$G$56</definedName>
  </definedNames>
  <calcPr calcId="181029"/>
</workbook>
</file>

<file path=xl/calcChain.xml><?xml version="1.0" encoding="utf-8"?>
<calcChain xmlns="http://schemas.openxmlformats.org/spreadsheetml/2006/main">
  <c r="D7" i="5" l="1"/>
  <c r="J41" i="4"/>
  <c r="J40" i="4"/>
  <c r="AY98" i="1"/>
  <c r="J39" i="4"/>
  <c r="AX98" i="1" s="1"/>
  <c r="BI198" i="4"/>
  <c r="BH198" i="4"/>
  <c r="BG198" i="4"/>
  <c r="BE198" i="4"/>
  <c r="BK198" i="4"/>
  <c r="J198" i="4" s="1"/>
  <c r="BF198" i="4" s="1"/>
  <c r="BI197" i="4"/>
  <c r="BH197" i="4"/>
  <c r="BG197" i="4"/>
  <c r="BE197" i="4"/>
  <c r="BK197" i="4"/>
  <c r="J197" i="4"/>
  <c r="BF197" i="4" s="1"/>
  <c r="BI196" i="4"/>
  <c r="BH196" i="4"/>
  <c r="BG196" i="4"/>
  <c r="BE196" i="4"/>
  <c r="BK196" i="4"/>
  <c r="J196" i="4"/>
  <c r="BF196" i="4" s="1"/>
  <c r="BI195" i="4"/>
  <c r="BH195" i="4"/>
  <c r="BG195" i="4"/>
  <c r="BE195" i="4"/>
  <c r="BK195" i="4"/>
  <c r="J195" i="4"/>
  <c r="BF195" i="4" s="1"/>
  <c r="BI194" i="4"/>
  <c r="BH194" i="4"/>
  <c r="BG194" i="4"/>
  <c r="BE194" i="4"/>
  <c r="BK194" i="4"/>
  <c r="J194" i="4"/>
  <c r="BF194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F130" i="4"/>
  <c r="E128" i="4"/>
  <c r="BI113" i="4"/>
  <c r="BH113" i="4"/>
  <c r="BG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BH110" i="4"/>
  <c r="BG110" i="4"/>
  <c r="BF110" i="4"/>
  <c r="BE110" i="4"/>
  <c r="BI109" i="4"/>
  <c r="BH109" i="4"/>
  <c r="BG109" i="4"/>
  <c r="BF109" i="4"/>
  <c r="BE109" i="4"/>
  <c r="BI108" i="4"/>
  <c r="BH108" i="4"/>
  <c r="BG108" i="4"/>
  <c r="BF108" i="4"/>
  <c r="BE108" i="4"/>
  <c r="F91" i="4"/>
  <c r="E89" i="4"/>
  <c r="J26" i="4"/>
  <c r="E26" i="4"/>
  <c r="J94" i="4"/>
  <c r="J25" i="4"/>
  <c r="J23" i="4"/>
  <c r="E23" i="4"/>
  <c r="J132" i="4"/>
  <c r="J22" i="4"/>
  <c r="J20" i="4"/>
  <c r="E20" i="4"/>
  <c r="F94" i="4" s="1"/>
  <c r="J19" i="4"/>
  <c r="J17" i="4"/>
  <c r="E17" i="4"/>
  <c r="F132" i="4"/>
  <c r="J16" i="4"/>
  <c r="J14" i="4"/>
  <c r="J130" i="4" s="1"/>
  <c r="E7" i="4"/>
  <c r="E124" i="4"/>
  <c r="J144" i="3"/>
  <c r="J41" i="3"/>
  <c r="J40" i="3"/>
  <c r="AY97" i="1"/>
  <c r="J39" i="3"/>
  <c r="AX97" i="1" s="1"/>
  <c r="BI187" i="3"/>
  <c r="BH187" i="3"/>
  <c r="BG187" i="3"/>
  <c r="BE187" i="3"/>
  <c r="BK187" i="3"/>
  <c r="J187" i="3"/>
  <c r="BF187" i="3" s="1"/>
  <c r="BI186" i="3"/>
  <c r="BH186" i="3"/>
  <c r="BG186" i="3"/>
  <c r="BE186" i="3"/>
  <c r="BK186" i="3"/>
  <c r="J186" i="3" s="1"/>
  <c r="BF186" i="3" s="1"/>
  <c r="BI185" i="3"/>
  <c r="BH185" i="3"/>
  <c r="BG185" i="3"/>
  <c r="BE185" i="3"/>
  <c r="BK185" i="3"/>
  <c r="J185" i="3" s="1"/>
  <c r="BF185" i="3" s="1"/>
  <c r="BI184" i="3"/>
  <c r="BH184" i="3"/>
  <c r="BG184" i="3"/>
  <c r="BE184" i="3"/>
  <c r="BK184" i="3"/>
  <c r="J184" i="3" s="1"/>
  <c r="BF184" i="3" s="1"/>
  <c r="BI183" i="3"/>
  <c r="BH183" i="3"/>
  <c r="BG183" i="3"/>
  <c r="BE183" i="3"/>
  <c r="BK183" i="3"/>
  <c r="J183" i="3" s="1"/>
  <c r="BF183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J100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F128" i="3"/>
  <c r="E126" i="3"/>
  <c r="BI111" i="3"/>
  <c r="BH111" i="3"/>
  <c r="BG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F91" i="3"/>
  <c r="E89" i="3"/>
  <c r="J26" i="3"/>
  <c r="E26" i="3"/>
  <c r="J94" i="3" s="1"/>
  <c r="J25" i="3"/>
  <c r="J23" i="3"/>
  <c r="E23" i="3"/>
  <c r="J130" i="3" s="1"/>
  <c r="J22" i="3"/>
  <c r="J20" i="3"/>
  <c r="E20" i="3"/>
  <c r="F131" i="3"/>
  <c r="J19" i="3"/>
  <c r="J17" i="3"/>
  <c r="E17" i="3"/>
  <c r="F93" i="3"/>
  <c r="J16" i="3"/>
  <c r="J14" i="3"/>
  <c r="J128" i="3" s="1"/>
  <c r="E7" i="3"/>
  <c r="E122" i="3"/>
  <c r="J39" i="2"/>
  <c r="J38" i="2"/>
  <c r="AY96" i="1"/>
  <c r="J37" i="2"/>
  <c r="AX96" i="1" s="1"/>
  <c r="BI297" i="2"/>
  <c r="BH297" i="2"/>
  <c r="BG297" i="2"/>
  <c r="BE297" i="2"/>
  <c r="BK297" i="2"/>
  <c r="J297" i="2" s="1"/>
  <c r="BF297" i="2" s="1"/>
  <c r="BI296" i="2"/>
  <c r="BH296" i="2"/>
  <c r="BG296" i="2"/>
  <c r="BE296" i="2"/>
  <c r="BK296" i="2"/>
  <c r="J296" i="2" s="1"/>
  <c r="BF296" i="2" s="1"/>
  <c r="BI295" i="2"/>
  <c r="BH295" i="2"/>
  <c r="BG295" i="2"/>
  <c r="BE295" i="2"/>
  <c r="BK295" i="2"/>
  <c r="J295" i="2" s="1"/>
  <c r="BF295" i="2" s="1"/>
  <c r="BI294" i="2"/>
  <c r="BH294" i="2"/>
  <c r="BG294" i="2"/>
  <c r="BE294" i="2"/>
  <c r="BK294" i="2"/>
  <c r="J294" i="2" s="1"/>
  <c r="BF294" i="2" s="1"/>
  <c r="BI293" i="2"/>
  <c r="BH293" i="2"/>
  <c r="BG293" i="2"/>
  <c r="BE293" i="2"/>
  <c r="BK293" i="2"/>
  <c r="J293" i="2"/>
  <c r="BF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3" i="2"/>
  <c r="BH283" i="2"/>
  <c r="BG283" i="2"/>
  <c r="BE283" i="2"/>
  <c r="T283" i="2"/>
  <c r="T282" i="2" s="1"/>
  <c r="R283" i="2"/>
  <c r="R282" i="2"/>
  <c r="P283" i="2"/>
  <c r="P282" i="2" s="1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T261" i="2" s="1"/>
  <c r="R262" i="2"/>
  <c r="R261" i="2" s="1"/>
  <c r="P262" i="2"/>
  <c r="P261" i="2" s="1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T149" i="2" s="1"/>
  <c r="R150" i="2"/>
  <c r="R149" i="2" s="1"/>
  <c r="P150" i="2"/>
  <c r="P149" i="2" s="1"/>
  <c r="F143" i="2"/>
  <c r="F141" i="2"/>
  <c r="E139" i="2"/>
  <c r="BI126" i="2"/>
  <c r="BH126" i="2"/>
  <c r="BG126" i="2"/>
  <c r="BE126" i="2"/>
  <c r="BI125" i="2"/>
  <c r="BH125" i="2"/>
  <c r="BG125" i="2"/>
  <c r="BF125" i="2"/>
  <c r="BE125" i="2"/>
  <c r="BI124" i="2"/>
  <c r="BH124" i="2"/>
  <c r="BG124" i="2"/>
  <c r="BF124" i="2"/>
  <c r="BE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F91" i="2"/>
  <c r="F89" i="2"/>
  <c r="E87" i="2"/>
  <c r="J24" i="2"/>
  <c r="E24" i="2"/>
  <c r="J144" i="2" s="1"/>
  <c r="J23" i="2"/>
  <c r="J21" i="2"/>
  <c r="E21" i="2"/>
  <c r="J143" i="2" s="1"/>
  <c r="J20" i="2"/>
  <c r="J18" i="2"/>
  <c r="E18" i="2"/>
  <c r="F92" i="2" s="1"/>
  <c r="J17" i="2"/>
  <c r="J12" i="2"/>
  <c r="J89" i="2"/>
  <c r="E7" i="2"/>
  <c r="E137" i="2" s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L90" i="1"/>
  <c r="AM90" i="1"/>
  <c r="AM89" i="1"/>
  <c r="L89" i="1"/>
  <c r="AM87" i="1"/>
  <c r="L87" i="1"/>
  <c r="L85" i="1"/>
  <c r="L84" i="1"/>
  <c r="J290" i="2"/>
  <c r="J245" i="2"/>
  <c r="BK231" i="2"/>
  <c r="BK218" i="2"/>
  <c r="BK191" i="2"/>
  <c r="J172" i="2"/>
  <c r="BK268" i="2"/>
  <c r="J242" i="2"/>
  <c r="BK212" i="2"/>
  <c r="BK167" i="2"/>
  <c r="BK186" i="2"/>
  <c r="J154" i="2"/>
  <c r="BK251" i="2"/>
  <c r="J227" i="2"/>
  <c r="BK206" i="2"/>
  <c r="BK157" i="2"/>
  <c r="BK277" i="2"/>
  <c r="BK260" i="2"/>
  <c r="J244" i="2"/>
  <c r="BK227" i="2"/>
  <c r="J209" i="2"/>
  <c r="J191" i="2"/>
  <c r="BK197" i="2"/>
  <c r="J186" i="2"/>
  <c r="J204" i="2"/>
  <c r="J163" i="2"/>
  <c r="BK169" i="3"/>
  <c r="J153" i="3"/>
  <c r="J164" i="3"/>
  <c r="J137" i="3"/>
  <c r="J161" i="3"/>
  <c r="J181" i="3"/>
  <c r="J168" i="3"/>
  <c r="BK155" i="3"/>
  <c r="BK141" i="3"/>
  <c r="BK175" i="3"/>
  <c r="J165" i="3"/>
  <c r="BK152" i="3"/>
  <c r="J146" i="3"/>
  <c r="J178" i="3"/>
  <c r="J141" i="3"/>
  <c r="BK163" i="4"/>
  <c r="BK172" i="4"/>
  <c r="J151" i="4"/>
  <c r="J141" i="4"/>
  <c r="J186" i="4"/>
  <c r="BK175" i="4"/>
  <c r="J163" i="4"/>
  <c r="J149" i="4"/>
  <c r="J156" i="4"/>
  <c r="J191" i="4"/>
  <c r="BK169" i="4"/>
  <c r="BK151" i="4"/>
  <c r="BK183" i="4"/>
  <c r="J147" i="4"/>
  <c r="BK185" i="4"/>
  <c r="BK176" i="4"/>
  <c r="BK165" i="4"/>
  <c r="BK139" i="4"/>
  <c r="J253" i="2"/>
  <c r="J226" i="2"/>
  <c r="J183" i="2"/>
  <c r="BK275" i="2"/>
  <c r="BK235" i="2"/>
  <c r="AS95" i="1"/>
  <c r="BK219" i="2"/>
  <c r="BK170" i="2"/>
  <c r="J275" i="2"/>
  <c r="BK255" i="2"/>
  <c r="J235" i="2"/>
  <c r="BK204" i="2"/>
  <c r="BK160" i="2"/>
  <c r="BK163" i="2"/>
  <c r="J185" i="2"/>
  <c r="J167" i="2"/>
  <c r="BK181" i="3"/>
  <c r="BK146" i="3"/>
  <c r="J155" i="3"/>
  <c r="J166" i="3"/>
  <c r="BK151" i="3"/>
  <c r="J177" i="3"/>
  <c r="J162" i="3"/>
  <c r="J149" i="3"/>
  <c r="BK164" i="3"/>
  <c r="J175" i="4"/>
  <c r="J155" i="4"/>
  <c r="BK150" i="4"/>
  <c r="J188" i="4"/>
  <c r="J176" i="4"/>
  <c r="J154" i="4"/>
  <c r="BK149" i="4"/>
  <c r="BK138" i="4"/>
  <c r="BK146" i="4"/>
  <c r="BK174" i="4"/>
  <c r="BK155" i="4"/>
  <c r="J291" i="2"/>
  <c r="J238" i="2"/>
  <c r="BK215" i="2"/>
  <c r="J182" i="2"/>
  <c r="J246" i="2"/>
  <c r="BK207" i="2"/>
  <c r="J221" i="2"/>
  <c r="J288" i="2"/>
  <c r="J247" i="2"/>
  <c r="J207" i="2"/>
  <c r="J287" i="2"/>
  <c r="BK265" i="2"/>
  <c r="BK241" i="2"/>
  <c r="BK217" i="2"/>
  <c r="J192" i="2"/>
  <c r="J195" i="2"/>
  <c r="BK154" i="2"/>
  <c r="J165" i="2"/>
  <c r="J140" i="3"/>
  <c r="BK136" i="3"/>
  <c r="J171" i="3"/>
  <c r="J175" i="3"/>
  <c r="BK161" i="3"/>
  <c r="BK142" i="3"/>
  <c r="J169" i="3"/>
  <c r="J150" i="3"/>
  <c r="BK179" i="3"/>
  <c r="BK188" i="4"/>
  <c r="J169" i="4"/>
  <c r="J142" i="4"/>
  <c r="BK178" i="4"/>
  <c r="BK168" i="4"/>
  <c r="BK140" i="4"/>
  <c r="J148" i="4"/>
  <c r="J168" i="4"/>
  <c r="J182" i="4"/>
  <c r="J167" i="4"/>
  <c r="BK182" i="4"/>
  <c r="J262" i="2"/>
  <c r="J241" i="2"/>
  <c r="J230" i="2"/>
  <c r="J217" i="2"/>
  <c r="BK195" i="2"/>
  <c r="BK165" i="2"/>
  <c r="J251" i="2"/>
  <c r="J237" i="2"/>
  <c r="J205" i="2"/>
  <c r="J231" i="2"/>
  <c r="BK159" i="2"/>
  <c r="BK291" i="2"/>
  <c r="J249" i="2"/>
  <c r="J225" i="2"/>
  <c r="J218" i="2"/>
  <c r="J171" i="2"/>
  <c r="BK283" i="2"/>
  <c r="J268" i="2"/>
  <c r="BK249" i="2"/>
  <c r="J240" i="2"/>
  <c r="BK226" i="2"/>
  <c r="BK205" i="2"/>
  <c r="J189" i="2"/>
  <c r="J196" i="2"/>
  <c r="BK182" i="2"/>
  <c r="BK203" i="2"/>
  <c r="BK171" i="2"/>
  <c r="J179" i="2"/>
  <c r="J180" i="3"/>
  <c r="BK140" i="3"/>
  <c r="J139" i="3"/>
  <c r="J158" i="3"/>
  <c r="J173" i="3"/>
  <c r="BK165" i="3"/>
  <c r="J152" i="3"/>
  <c r="BK178" i="3"/>
  <c r="BK173" i="3"/>
  <c r="BK158" i="3"/>
  <c r="BK148" i="3"/>
  <c r="J136" i="3"/>
  <c r="BK157" i="3"/>
  <c r="J164" i="4"/>
  <c r="J139" i="4"/>
  <c r="BK152" i="4"/>
  <c r="J138" i="4"/>
  <c r="J184" i="4"/>
  <c r="J174" i="4"/>
  <c r="J158" i="4"/>
  <c r="BK141" i="4"/>
  <c r="BK192" i="4"/>
  <c r="J187" i="4"/>
  <c r="J161" i="4"/>
  <c r="J150" i="4"/>
  <c r="BK143" i="4"/>
  <c r="BK177" i="4"/>
  <c r="BK145" i="4"/>
  <c r="J179" i="4"/>
  <c r="J172" i="4"/>
  <c r="BK164" i="4"/>
  <c r="J152" i="4"/>
  <c r="J165" i="4"/>
  <c r="J277" i="2"/>
  <c r="BK233" i="2"/>
  <c r="J212" i="2"/>
  <c r="BK179" i="2"/>
  <c r="BK258" i="2"/>
  <c r="BK209" i="2"/>
  <c r="BK224" i="2"/>
  <c r="BK150" i="2"/>
  <c r="BK229" i="2"/>
  <c r="BK189" i="2"/>
  <c r="J280" i="2"/>
  <c r="BK262" i="2"/>
  <c r="BK245" i="2"/>
  <c r="BK230" i="2"/>
  <c r="BK202" i="2"/>
  <c r="BK199" i="2"/>
  <c r="J160" i="2"/>
  <c r="BK172" i="2"/>
  <c r="BK168" i="3"/>
  <c r="BK171" i="3"/>
  <c r="BK167" i="3"/>
  <c r="J174" i="3"/>
  <c r="J159" i="3"/>
  <c r="BK137" i="3"/>
  <c r="BK170" i="3"/>
  <c r="J157" i="3"/>
  <c r="J143" i="3"/>
  <c r="BK163" i="3"/>
  <c r="BK167" i="4"/>
  <c r="BK186" i="4"/>
  <c r="J143" i="4"/>
  <c r="J183" i="4"/>
  <c r="BK156" i="4"/>
  <c r="BK157" i="4"/>
  <c r="BK147" i="4"/>
  <c r="BK148" i="4"/>
  <c r="BK187" i="4"/>
  <c r="J171" i="4"/>
  <c r="J153" i="4"/>
  <c r="BK287" i="2"/>
  <c r="J243" i="2"/>
  <c r="BK225" i="2"/>
  <c r="J210" i="2"/>
  <c r="BK175" i="2"/>
  <c r="BK253" i="2"/>
  <c r="J228" i="2"/>
  <c r="BK236" i="2"/>
  <c r="J157" i="2"/>
  <c r="J255" i="2"/>
  <c r="J236" i="2"/>
  <c r="BK196" i="2"/>
  <c r="BK288" i="2"/>
  <c r="J271" i="2"/>
  <c r="BK246" i="2"/>
  <c r="BK237" i="2"/>
  <c r="BK210" i="2"/>
  <c r="J197" i="2"/>
  <c r="J203" i="2"/>
  <c r="J193" i="2"/>
  <c r="BK200" i="2"/>
  <c r="J180" i="2"/>
  <c r="BK154" i="3"/>
  <c r="J179" i="3"/>
  <c r="J138" i="3"/>
  <c r="BK162" i="3"/>
  <c r="J172" i="3"/>
  <c r="J160" i="3"/>
  <c r="BK143" i="3"/>
  <c r="BK174" i="3"/>
  <c r="J156" i="3"/>
  <c r="J142" i="3"/>
  <c r="J148" i="3"/>
  <c r="J160" i="4"/>
  <c r="BK166" i="4"/>
  <c r="J145" i="4"/>
  <c r="J185" i="4"/>
  <c r="BK173" i="4"/>
  <c r="BK190" i="4"/>
  <c r="J146" i="4"/>
  <c r="BK184" i="4"/>
  <c r="BK160" i="4"/>
  <c r="BK179" i="4"/>
  <c r="BK273" i="2"/>
  <c r="J239" i="2"/>
  <c r="BK228" i="2"/>
  <c r="J202" i="2"/>
  <c r="J170" i="2"/>
  <c r="BK244" i="2"/>
  <c r="J224" i="2"/>
  <c r="BK240" i="2"/>
  <c r="BK183" i="2"/>
  <c r="J265" i="2"/>
  <c r="BK243" i="2"/>
  <c r="J215" i="2"/>
  <c r="BK290" i="2"/>
  <c r="BK271" i="2"/>
  <c r="J258" i="2"/>
  <c r="BK239" i="2"/>
  <c r="J219" i="2"/>
  <c r="J199" i="2"/>
  <c r="J178" i="2"/>
  <c r="BK192" i="2"/>
  <c r="BK193" i="2"/>
  <c r="J175" i="2"/>
  <c r="BK159" i="3"/>
  <c r="BK160" i="3"/>
  <c r="BK176" i="3"/>
  <c r="BK150" i="3"/>
  <c r="J170" i="3"/>
  <c r="BK153" i="3"/>
  <c r="BK180" i="3"/>
  <c r="BK166" i="3"/>
  <c r="J151" i="3"/>
  <c r="BK138" i="3"/>
  <c r="BK149" i="3"/>
  <c r="BK161" i="4"/>
  <c r="BK154" i="4"/>
  <c r="J192" i="4"/>
  <c r="J177" i="4"/>
  <c r="J166" i="4"/>
  <c r="BK158" i="4"/>
  <c r="J140" i="4"/>
  <c r="J189" i="4"/>
  <c r="J173" i="4"/>
  <c r="J157" i="4"/>
  <c r="J260" i="2"/>
  <c r="J229" i="2"/>
  <c r="J200" i="2"/>
  <c r="BK280" i="2"/>
  <c r="BK238" i="2"/>
  <c r="BK178" i="2"/>
  <c r="BK185" i="2"/>
  <c r="J283" i="2"/>
  <c r="BK221" i="2"/>
  <c r="J159" i="2"/>
  <c r="J273" i="2"/>
  <c r="BK247" i="2"/>
  <c r="J233" i="2"/>
  <c r="J206" i="2"/>
  <c r="BK180" i="2"/>
  <c r="J150" i="2"/>
  <c r="BK242" i="2"/>
  <c r="J167" i="3"/>
  <c r="BK156" i="3"/>
  <c r="BK172" i="3"/>
  <c r="BK177" i="3"/>
  <c r="J163" i="3"/>
  <c r="J147" i="3"/>
  <c r="J176" i="3"/>
  <c r="J154" i="3"/>
  <c r="BK139" i="3"/>
  <c r="BK147" i="3"/>
  <c r="BK159" i="4"/>
  <c r="BK153" i="4"/>
  <c r="J190" i="4"/>
  <c r="BK181" i="4"/>
  <c r="BK171" i="4"/>
  <c r="BK189" i="4"/>
  <c r="BK142" i="4"/>
  <c r="BK191" i="4"/>
  <c r="J178" i="4"/>
  <c r="J159" i="4"/>
  <c r="J181" i="4"/>
  <c r="T153" i="2" l="1"/>
  <c r="P188" i="2"/>
  <c r="BK201" i="2"/>
  <c r="J201" i="2" s="1"/>
  <c r="J104" i="2" s="1"/>
  <c r="R208" i="2"/>
  <c r="T211" i="2"/>
  <c r="P216" i="2"/>
  <c r="P234" i="2"/>
  <c r="BK254" i="2"/>
  <c r="J254" i="2" s="1"/>
  <c r="J111" i="2" s="1"/>
  <c r="P264" i="2"/>
  <c r="BK289" i="2"/>
  <c r="J289" i="2" s="1"/>
  <c r="J116" i="2" s="1"/>
  <c r="BK135" i="3"/>
  <c r="J135" i="3"/>
  <c r="J99" i="3" s="1"/>
  <c r="BK182" i="3"/>
  <c r="J182" i="3"/>
  <c r="J102" i="3"/>
  <c r="R153" i="2"/>
  <c r="T188" i="2"/>
  <c r="R201" i="2"/>
  <c r="R211" i="2"/>
  <c r="R216" i="2"/>
  <c r="T234" i="2"/>
  <c r="R254" i="2"/>
  <c r="P289" i="2"/>
  <c r="T145" i="3"/>
  <c r="T134" i="3" s="1"/>
  <c r="BK144" i="4"/>
  <c r="J144" i="4"/>
  <c r="J100" i="4"/>
  <c r="P162" i="2"/>
  <c r="BK198" i="2"/>
  <c r="J198" i="2" s="1"/>
  <c r="J103" i="2" s="1"/>
  <c r="T208" i="2"/>
  <c r="T220" i="2"/>
  <c r="T248" i="2"/>
  <c r="R289" i="2"/>
  <c r="T135" i="3"/>
  <c r="BK137" i="4"/>
  <c r="P162" i="4"/>
  <c r="BK162" i="2"/>
  <c r="J162" i="2"/>
  <c r="J100" i="2" s="1"/>
  <c r="P198" i="2"/>
  <c r="P208" i="2"/>
  <c r="BK220" i="2"/>
  <c r="J220" i="2"/>
  <c r="J108" i="2" s="1"/>
  <c r="BK248" i="2"/>
  <c r="J248" i="2" s="1"/>
  <c r="J110" i="2" s="1"/>
  <c r="T254" i="2"/>
  <c r="T289" i="2"/>
  <c r="R135" i="3"/>
  <c r="P144" i="4"/>
  <c r="R162" i="4"/>
  <c r="T170" i="4"/>
  <c r="T162" i="2"/>
  <c r="R198" i="2"/>
  <c r="BK211" i="2"/>
  <c r="J211" i="2" s="1"/>
  <c r="J106" i="2" s="1"/>
  <c r="R220" i="2"/>
  <c r="BK264" i="2"/>
  <c r="J264" i="2" s="1"/>
  <c r="J113" i="2" s="1"/>
  <c r="P286" i="2"/>
  <c r="P145" i="3"/>
  <c r="P137" i="4"/>
  <c r="T137" i="4"/>
  <c r="BK162" i="4"/>
  <c r="J162" i="4"/>
  <c r="J101" i="4"/>
  <c r="BK170" i="4"/>
  <c r="J170" i="4" s="1"/>
  <c r="J102" i="4" s="1"/>
  <c r="R170" i="4"/>
  <c r="R180" i="4"/>
  <c r="R162" i="2"/>
  <c r="P201" i="2"/>
  <c r="P211" i="2"/>
  <c r="BK234" i="2"/>
  <c r="J234" i="2" s="1"/>
  <c r="J109" i="2" s="1"/>
  <c r="R248" i="2"/>
  <c r="BK286" i="2"/>
  <c r="J286" i="2" s="1"/>
  <c r="J115" i="2" s="1"/>
  <c r="P135" i="3"/>
  <c r="R144" i="4"/>
  <c r="BK180" i="4"/>
  <c r="J180" i="4" s="1"/>
  <c r="J103" i="4" s="1"/>
  <c r="BK193" i="4"/>
  <c r="J193" i="4" s="1"/>
  <c r="J104" i="4" s="1"/>
  <c r="P153" i="2"/>
  <c r="P148" i="2"/>
  <c r="BK188" i="2"/>
  <c r="J188" i="2" s="1"/>
  <c r="J102" i="2" s="1"/>
  <c r="T198" i="2"/>
  <c r="BK208" i="2"/>
  <c r="J208" i="2" s="1"/>
  <c r="J105" i="2" s="1"/>
  <c r="BK216" i="2"/>
  <c r="J216" i="2" s="1"/>
  <c r="J107" i="2" s="1"/>
  <c r="T216" i="2"/>
  <c r="R234" i="2"/>
  <c r="P254" i="2"/>
  <c r="T264" i="2"/>
  <c r="R286" i="2"/>
  <c r="BK292" i="2"/>
  <c r="J292" i="2" s="1"/>
  <c r="J117" i="2" s="1"/>
  <c r="BK145" i="3"/>
  <c r="J145" i="3" s="1"/>
  <c r="J101" i="3" s="1"/>
  <c r="R137" i="4"/>
  <c r="R136" i="4" s="1"/>
  <c r="T162" i="4"/>
  <c r="P180" i="4"/>
  <c r="BK153" i="2"/>
  <c r="J153" i="2" s="1"/>
  <c r="J99" i="2" s="1"/>
  <c r="R188" i="2"/>
  <c r="T201" i="2"/>
  <c r="P220" i="2"/>
  <c r="P248" i="2"/>
  <c r="R264" i="2"/>
  <c r="T286" i="2"/>
  <c r="R145" i="3"/>
  <c r="T144" i="4"/>
  <c r="P170" i="4"/>
  <c r="T180" i="4"/>
  <c r="BK261" i="2"/>
  <c r="J261" i="2"/>
  <c r="J112" i="2" s="1"/>
  <c r="BK282" i="2"/>
  <c r="J282" i="2" s="1"/>
  <c r="J114" i="2" s="1"/>
  <c r="BK149" i="2"/>
  <c r="J149" i="2"/>
  <c r="J98" i="2"/>
  <c r="BF141" i="4"/>
  <c r="BF148" i="4"/>
  <c r="BF151" i="4"/>
  <c r="BF169" i="4"/>
  <c r="BF183" i="4"/>
  <c r="E85" i="4"/>
  <c r="BF143" i="4"/>
  <c r="BF163" i="4"/>
  <c r="BF177" i="4"/>
  <c r="BF179" i="4"/>
  <c r="BF181" i="4"/>
  <c r="BF186" i="4"/>
  <c r="F133" i="4"/>
  <c r="BF149" i="4"/>
  <c r="BF154" i="4"/>
  <c r="BF188" i="4"/>
  <c r="BF190" i="4"/>
  <c r="J91" i="4"/>
  <c r="BF138" i="4"/>
  <c r="BF153" i="4"/>
  <c r="BF164" i="4"/>
  <c r="BF166" i="4"/>
  <c r="BF171" i="4"/>
  <c r="BF175" i="4"/>
  <c r="J93" i="4"/>
  <c r="BF146" i="4"/>
  <c r="BF161" i="4"/>
  <c r="BF165" i="4"/>
  <c r="BF191" i="4"/>
  <c r="J133" i="4"/>
  <c r="BF142" i="4"/>
  <c r="BF145" i="4"/>
  <c r="BF150" i="4"/>
  <c r="BF155" i="4"/>
  <c r="BF157" i="4"/>
  <c r="BF159" i="4"/>
  <c r="BF167" i="4"/>
  <c r="BF172" i="4"/>
  <c r="BF174" i="4"/>
  <c r="BF182" i="4"/>
  <c r="BF184" i="4"/>
  <c r="F93" i="4"/>
  <c r="BF139" i="4"/>
  <c r="BF140" i="4"/>
  <c r="BF158" i="4"/>
  <c r="BF160" i="4"/>
  <c r="BF173" i="4"/>
  <c r="BF176" i="4"/>
  <c r="BF178" i="4"/>
  <c r="BF187" i="4"/>
  <c r="BF192" i="4"/>
  <c r="BF147" i="4"/>
  <c r="BF152" i="4"/>
  <c r="BF156" i="4"/>
  <c r="BF168" i="4"/>
  <c r="BF185" i="4"/>
  <c r="BF189" i="4"/>
  <c r="F130" i="3"/>
  <c r="BF138" i="3"/>
  <c r="BF167" i="3"/>
  <c r="BF169" i="3"/>
  <c r="BF173" i="3"/>
  <c r="BF175" i="3"/>
  <c r="BF177" i="3"/>
  <c r="J93" i="3"/>
  <c r="BF141" i="3"/>
  <c r="BF143" i="3"/>
  <c r="BF151" i="3"/>
  <c r="BF155" i="3"/>
  <c r="BF157" i="3"/>
  <c r="BF161" i="3"/>
  <c r="BF172" i="3"/>
  <c r="BF176" i="3"/>
  <c r="E85" i="3"/>
  <c r="F94" i="3"/>
  <c r="J131" i="3"/>
  <c r="BF136" i="3"/>
  <c r="BF146" i="3"/>
  <c r="BF164" i="3"/>
  <c r="BF139" i="3"/>
  <c r="BF142" i="3"/>
  <c r="BF147" i="3"/>
  <c r="BF153" i="3"/>
  <c r="BF156" i="3"/>
  <c r="BF159" i="3"/>
  <c r="BF163" i="3"/>
  <c r="BF179" i="3"/>
  <c r="BF140" i="3"/>
  <c r="BF150" i="3"/>
  <c r="BF162" i="3"/>
  <c r="BF165" i="3"/>
  <c r="BF170" i="3"/>
  <c r="BF174" i="3"/>
  <c r="BF178" i="3"/>
  <c r="BF148" i="3"/>
  <c r="BF166" i="3"/>
  <c r="BF180" i="3"/>
  <c r="BF154" i="3"/>
  <c r="BF160" i="3"/>
  <c r="BF168" i="3"/>
  <c r="BF181" i="3"/>
  <c r="J91" i="3"/>
  <c r="BF137" i="3"/>
  <c r="BF149" i="3"/>
  <c r="BF152" i="3"/>
  <c r="BF158" i="3"/>
  <c r="BF171" i="3"/>
  <c r="BF185" i="2"/>
  <c r="BF150" i="2"/>
  <c r="BF159" i="2"/>
  <c r="BF191" i="2"/>
  <c r="BF196" i="2"/>
  <c r="BF243" i="2"/>
  <c r="BF157" i="2"/>
  <c r="BF165" i="2"/>
  <c r="BF170" i="2"/>
  <c r="BF172" i="2"/>
  <c r="BF189" i="2"/>
  <c r="BF205" i="2"/>
  <c r="BF207" i="2"/>
  <c r="BF210" i="2"/>
  <c r="J141" i="2"/>
  <c r="F144" i="2"/>
  <c r="BF178" i="2"/>
  <c r="BF179" i="2"/>
  <c r="BF186" i="2"/>
  <c r="BF200" i="2"/>
  <c r="BF209" i="2"/>
  <c r="BF215" i="2"/>
  <c r="BF218" i="2"/>
  <c r="BF221" i="2"/>
  <c r="BF225" i="2"/>
  <c r="BF226" i="2"/>
  <c r="BF229" i="2"/>
  <c r="BF233" i="2"/>
  <c r="BF236" i="2"/>
  <c r="BF238" i="2"/>
  <c r="BF240" i="2"/>
  <c r="BF251" i="2"/>
  <c r="BF253" i="2"/>
  <c r="BF262" i="2"/>
  <c r="BF273" i="2"/>
  <c r="BF275" i="2"/>
  <c r="BF277" i="2"/>
  <c r="BF280" i="2"/>
  <c r="BF287" i="2"/>
  <c r="BF290" i="2"/>
  <c r="BF182" i="2"/>
  <c r="BF192" i="2"/>
  <c r="BF204" i="2"/>
  <c r="BF217" i="2"/>
  <c r="BF219" i="2"/>
  <c r="BF224" i="2"/>
  <c r="BF235" i="2"/>
  <c r="BF241" i="2"/>
  <c r="BF244" i="2"/>
  <c r="E85" i="2"/>
  <c r="J91" i="2"/>
  <c r="BF160" i="2"/>
  <c r="BF167" i="2"/>
  <c r="BF180" i="2"/>
  <c r="BF202" i="2"/>
  <c r="BF212" i="2"/>
  <c r="BF245" i="2"/>
  <c r="BF246" i="2"/>
  <c r="BF247" i="2"/>
  <c r="BF154" i="2"/>
  <c r="BF163" i="2"/>
  <c r="BF183" i="2"/>
  <c r="BF195" i="2"/>
  <c r="BF197" i="2"/>
  <c r="BF199" i="2"/>
  <c r="BF203" i="2"/>
  <c r="BF206" i="2"/>
  <c r="BF260" i="2"/>
  <c r="BF265" i="2"/>
  <c r="BF283" i="2"/>
  <c r="BF291" i="2"/>
  <c r="J92" i="2"/>
  <c r="BF171" i="2"/>
  <c r="BF175" i="2"/>
  <c r="BF193" i="2"/>
  <c r="BF227" i="2"/>
  <c r="BF228" i="2"/>
  <c r="BF230" i="2"/>
  <c r="BF231" i="2"/>
  <c r="BF237" i="2"/>
  <c r="BF239" i="2"/>
  <c r="BF242" i="2"/>
  <c r="BF249" i="2"/>
  <c r="BF255" i="2"/>
  <c r="BF258" i="2"/>
  <c r="BF268" i="2"/>
  <c r="BF271" i="2"/>
  <c r="BF288" i="2"/>
  <c r="F40" i="4"/>
  <c r="BC98" i="1" s="1"/>
  <c r="F40" i="3"/>
  <c r="BC97" i="1" s="1"/>
  <c r="AS94" i="1"/>
  <c r="F37" i="4"/>
  <c r="AZ98" i="1" s="1"/>
  <c r="J37" i="3"/>
  <c r="AV97" i="1"/>
  <c r="J37" i="4"/>
  <c r="AV98" i="1" s="1"/>
  <c r="F41" i="4"/>
  <c r="BD98" i="1" s="1"/>
  <c r="F39" i="2"/>
  <c r="BD96" i="1"/>
  <c r="F37" i="2"/>
  <c r="BB96" i="1" s="1"/>
  <c r="F41" i="3"/>
  <c r="BD97" i="1"/>
  <c r="J35" i="2"/>
  <c r="AV96" i="1" s="1"/>
  <c r="F35" i="2"/>
  <c r="AZ96" i="1" s="1"/>
  <c r="F39" i="3"/>
  <c r="BB97" i="1" s="1"/>
  <c r="F38" i="2"/>
  <c r="BC96" i="1"/>
  <c r="F39" i="4"/>
  <c r="BB98" i="1" s="1"/>
  <c r="F37" i="3"/>
  <c r="AZ97" i="1"/>
  <c r="BK134" i="3" l="1"/>
  <c r="J134" i="3" s="1"/>
  <c r="J98" i="3" s="1"/>
  <c r="J32" i="3" s="1"/>
  <c r="J111" i="3" s="1"/>
  <c r="BF111" i="3" s="1"/>
  <c r="BK148" i="2"/>
  <c r="P136" i="4"/>
  <c r="AU98" i="1" s="1"/>
  <c r="R148" i="2"/>
  <c r="R134" i="3"/>
  <c r="R187" i="2"/>
  <c r="P134" i="3"/>
  <c r="AU97" i="1"/>
  <c r="BK136" i="4"/>
  <c r="J136" i="4"/>
  <c r="J98" i="4"/>
  <c r="J32" i="4"/>
  <c r="J113" i="4" s="1"/>
  <c r="J107" i="4" s="1"/>
  <c r="J33" i="4" s="1"/>
  <c r="T187" i="2"/>
  <c r="T136" i="4"/>
  <c r="P187" i="2"/>
  <c r="P147" i="2" s="1"/>
  <c r="AU96" i="1" s="1"/>
  <c r="T148" i="2"/>
  <c r="J137" i="4"/>
  <c r="J99" i="4" s="1"/>
  <c r="BK187" i="2"/>
  <c r="J187" i="2"/>
  <c r="J101" i="2" s="1"/>
  <c r="J148" i="2"/>
  <c r="J97" i="2" s="1"/>
  <c r="AZ95" i="1"/>
  <c r="AV95" i="1"/>
  <c r="BC95" i="1"/>
  <c r="AY95" i="1" s="1"/>
  <c r="F38" i="3"/>
  <c r="BA97" i="1"/>
  <c r="BB95" i="1"/>
  <c r="BB94" i="1" s="1"/>
  <c r="W34" i="1" s="1"/>
  <c r="J38" i="3"/>
  <c r="AW97" i="1" s="1"/>
  <c r="AT97" i="1" s="1"/>
  <c r="BD95" i="1"/>
  <c r="BD94" i="1"/>
  <c r="W36" i="1" s="1"/>
  <c r="J105" i="3"/>
  <c r="J33" i="3" s="1"/>
  <c r="J34" i="3" s="1"/>
  <c r="AG97" i="1" s="1"/>
  <c r="T147" i="2" l="1"/>
  <c r="J34" i="4"/>
  <c r="AG98" i="1" s="1"/>
  <c r="R147" i="2"/>
  <c r="BF113" i="4"/>
  <c r="F38" i="4" s="1"/>
  <c r="BA98" i="1" s="1"/>
  <c r="BK147" i="2"/>
  <c r="J147" i="2"/>
  <c r="J96" i="2"/>
  <c r="J30" i="2"/>
  <c r="J126" i="2" s="1"/>
  <c r="BF126" i="2" s="1"/>
  <c r="F36" i="2" s="1"/>
  <c r="BA96" i="1" s="1"/>
  <c r="J43" i="3"/>
  <c r="AN97" i="1"/>
  <c r="J115" i="4"/>
  <c r="AU95" i="1"/>
  <c r="AU94" i="1" s="1"/>
  <c r="J113" i="3"/>
  <c r="AX95" i="1"/>
  <c r="BC94" i="1"/>
  <c r="W35" i="1" s="1"/>
  <c r="AX94" i="1"/>
  <c r="AZ94" i="1"/>
  <c r="AV94" i="1" s="1"/>
  <c r="J38" i="4" l="1"/>
  <c r="AW98" i="1" s="1"/>
  <c r="AT98" i="1" s="1"/>
  <c r="J43" i="4"/>
  <c r="AN98" i="1"/>
  <c r="BA95" i="1"/>
  <c r="AW95" i="1" s="1"/>
  <c r="AT95" i="1" s="1"/>
  <c r="J36" i="2"/>
  <c r="AW96" i="1" s="1"/>
  <c r="AT96" i="1" s="1"/>
  <c r="J120" i="2"/>
  <c r="J31" i="2" s="1"/>
  <c r="J32" i="2" s="1"/>
  <c r="AG96" i="1" s="1"/>
  <c r="AG95" i="1" s="1"/>
  <c r="AG94" i="1" s="1"/>
  <c r="AK26" i="1" s="1"/>
  <c r="AY94" i="1"/>
  <c r="AN95" i="1" l="1"/>
  <c r="AN96" i="1"/>
  <c r="J41" i="2"/>
  <c r="AG104" i="1"/>
  <c r="AV104" i="1" s="1"/>
  <c r="BY104" i="1" s="1"/>
  <c r="BA94" i="1"/>
  <c r="AW94" i="1" s="1"/>
  <c r="AK33" i="1" s="1"/>
  <c r="AG102" i="1"/>
  <c r="AV102" i="1"/>
  <c r="BY102" i="1" s="1"/>
  <c r="AG103" i="1"/>
  <c r="J128" i="2"/>
  <c r="AG101" i="1"/>
  <c r="CD101" i="1" s="1"/>
  <c r="CD103" i="1" l="1"/>
  <c r="CD102" i="1"/>
  <c r="CD104" i="1"/>
  <c r="W32" i="1" s="1"/>
  <c r="AG100" i="1"/>
  <c r="AK27" i="1" s="1"/>
  <c r="AK29" i="1" s="1"/>
  <c r="AV103" i="1"/>
  <c r="BY103" i="1"/>
  <c r="AN102" i="1"/>
  <c r="W33" i="1"/>
  <c r="AT94" i="1"/>
  <c r="AN94" i="1"/>
  <c r="AV101" i="1"/>
  <c r="BY101" i="1" s="1"/>
  <c r="AN104" i="1"/>
  <c r="AK32" i="1" l="1"/>
  <c r="AN103" i="1"/>
  <c r="AN101" i="1"/>
  <c r="AG106" i="1"/>
  <c r="AK38" i="1" l="1"/>
  <c r="AN100" i="1"/>
  <c r="AN106" i="1" l="1"/>
</calcChain>
</file>

<file path=xl/sharedStrings.xml><?xml version="1.0" encoding="utf-8"?>
<sst xmlns="http://schemas.openxmlformats.org/spreadsheetml/2006/main" count="4019" uniqueCount="797">
  <si>
    <t>Export Komplet</t>
  </si>
  <si>
    <t/>
  </si>
  <si>
    <t>2.0</t>
  </si>
  <si>
    <t>False</t>
  </si>
  <si>
    <t>{ab0ed65d-1f74-4c86-bc78-eda111db14b2}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</si>
  <si>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</si>
  <si>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</si>
  <si>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</si>
  <si>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</si>
  <si>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</si>
  <si>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</si>
  <si>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</si>
  <si>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</si>
  <si>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</si>
  <si>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</si>
  <si>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</si>
  <si>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Olejkárska 1</t>
  </si>
  <si>
    <t>JKSO:</t>
  </si>
  <si>
    <t>KS:</t>
  </si>
  <si>
    <t>Miesto:</t>
  </si>
  <si>
    <t>Bratislava</t>
  </si>
  <si>
    <t>Dátum:</t>
  </si>
  <si>
    <t>24. 1. 2024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</si>
  <si>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</si>
  <si>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</si>
  <si>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</si>
  <si>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</si>
  <si>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</si>
  <si>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</si>
  <si>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</si>
  <si>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</si>
  <si>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</si>
  <si>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</si>
  <si>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</si>
  <si>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</si>
  <si>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</si>
  <si>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</si>
  <si>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</si>
  <si>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</si>
  <si>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</si>
  <si>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</si>
  <si>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</si>
  <si>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</si>
  <si>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</si>
  <si>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</si>
  <si>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</si>
  <si>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</si>
  <si>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</si>
  <si>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</si>
  <si>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</si>
  <si>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</si>
  <si>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</si>
  <si>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</si>
  <si>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</si>
  <si>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</si>
  <si>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</si>
  <si>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</si>
  <si>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</si>
  <si>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</si>
  <si>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</si>
  <si>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</si>
  <si>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</si>
  <si>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</si>
  <si>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</si>
  <si>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</si>
  <si>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</si>
  <si>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</si>
  <si>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</si>
  <si>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</si>
  <si>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</si>
  <si>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</si>
  <si>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</si>
  <si>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</si>
  <si>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</si>
  <si>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</si>
  <si>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</si>
  <si>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</si>
  <si>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</si>
  <si>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</si>
  <si>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</si>
  <si>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</si>
  <si>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</si>
  <si>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</si>
  <si>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Sprchy pre pracovníkov trakčného vedenia a meniartní</t>
  </si>
  <si>
    <t>STA</t>
  </si>
  <si>
    <t>1</t>
  </si>
  <si>
    <t>{6cd49d40-ff1b-44f2-b587-59cdcd81bd03}</t>
  </si>
  <si>
    <t>/</t>
  </si>
  <si>
    <t>Časť</t>
  </si>
  <si>
    <t>2</t>
  </si>
  <si>
    <t>###NOINSERT###</t>
  </si>
  <si>
    <t>Elektroinštalácia</t>
  </si>
  <si>
    <t>{417a8edf-6aa7-40e6-9456-6d725e3762f9}</t>
  </si>
  <si>
    <t>02</t>
  </si>
  <si>
    <t>Zdravotechnika, vykurovanie</t>
  </si>
  <si>
    <t>{bec7fd6c-87d1-4b9d-9688-e80362998f8f}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</si>
  <si>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</si>
  <si>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</si>
  <si>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</si>
  <si>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</si>
  <si>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</si>
  <si>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</si>
  <si>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</si>
  <si>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</si>
  <si>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</si>
  <si>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plocha_dlazba</t>
  </si>
  <si>
    <t>+5%</t>
  </si>
  <si>
    <t>18,191</t>
  </si>
  <si>
    <t>plocha_obklad</t>
  </si>
  <si>
    <t>34,35</t>
  </si>
  <si>
    <t>KRYCÍ LIST ROZPOČTU</t>
  </si>
  <si>
    <t>plocha_priecky</t>
  </si>
  <si>
    <t>18,963</t>
  </si>
  <si>
    <t>plocha_obklad_nove</t>
  </si>
  <si>
    <t>+10%</t>
  </si>
  <si>
    <t>71,138</t>
  </si>
  <si>
    <t>plocha_steny_malby</t>
  </si>
  <si>
    <t>65,172</t>
  </si>
  <si>
    <t>plocha_malovka_stien</t>
  </si>
  <si>
    <t>46,416</t>
  </si>
  <si>
    <t>Objekt:</t>
  </si>
  <si>
    <t>01 - Sprchy pre pracovníkov trakčného vedenia a meniartní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</si>
  <si>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</si>
  <si>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</si>
  <si>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</si>
  <si>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</si>
  <si>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</si>
  <si>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</si>
  <si>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</si>
  <si>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</si>
  <si>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</si>
  <si>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</si>
  <si>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</si>
  <si>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</si>
  <si>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</si>
  <si>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725 - Zdravotechnika - zariaďovacie predmety</t>
  </si>
  <si>
    <t xml:space="preserve">    733 - Ústredné kúrenie - rozvodné potrubie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</si>
  <si>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</si>
  <si>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</si>
  <si>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</si>
  <si>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</si>
  <si>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</si>
  <si>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</si>
  <si>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</si>
  <si>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</si>
  <si>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HZS - Hodinové zúčtovacie sadzby</t>
  </si>
  <si>
    <t>VRN - Investičné náklady neobsiahnuté v cenách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</si>
  <si>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</si>
  <si>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</si>
  <si>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</si>
  <si>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</si>
  <si>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</si>
  <si>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</si>
  <si>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</si>
  <si>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</si>
  <si>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</si>
  <si>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</si>
  <si>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</si>
  <si>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</si>
  <si>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</si>
  <si>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</si>
  <si>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</si>
  <si>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</si>
  <si>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</si>
  <si>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</si>
  <si>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</si>
  <si>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</si>
  <si>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</si>
  <si>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</si>
  <si>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</si>
  <si>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</si>
  <si>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</si>
  <si>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</si>
  <si>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</si>
  <si>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</si>
  <si>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</si>
  <si>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342141021.S</t>
  </si>
  <si>
    <t>Priečky z pórobetónových panelov s objemovou hmotnosťou do 600 kg/m3 hrúbky 100 mm</t>
  </si>
  <si>
    <t>m2</t>
  </si>
  <si>
    <t>4</t>
  </si>
  <si>
    <t>-296367140</t>
  </si>
  <si>
    <t>VV</t>
  </si>
  <si>
    <t>"deliace priečky sprchových kutov" (2*3+0,4*6)*2,15*1,05</t>
  </si>
  <si>
    <t>Súčet</t>
  </si>
  <si>
    <t>6</t>
  </si>
  <si>
    <t>Úpravy povrchov, podlahy, osadenie</t>
  </si>
  <si>
    <t>612409991.S</t>
  </si>
  <si>
    <t>Začistenie omietok (s dodaním hmoty) okolo okien, dverí, podláh, obkladov atď.</t>
  </si>
  <si>
    <t>m</t>
  </si>
  <si>
    <t>-1372879623</t>
  </si>
  <si>
    <t>"okolo okien zvnutra a vonku" (5+1,3)*2*2*1,05</t>
  </si>
  <si>
    <t>612481119.S</t>
  </si>
  <si>
    <t>Potiahnutie vnútorných stien sklotextilnou mriežkou s celoplošným prilepením</t>
  </si>
  <si>
    <t>873367022</t>
  </si>
  <si>
    <t>632450451.S</t>
  </si>
  <si>
    <t>Opravný polymércementový poter, na opravu dutín a výtlkov v poteroch a betóne, hr. 50 mm</t>
  </si>
  <si>
    <t>-734944105</t>
  </si>
  <si>
    <t>5</t>
  </si>
  <si>
    <t>632452611.S</t>
  </si>
  <si>
    <t>Cementová samonivelizačná stierka, pevnosti v tlaku 20 MPa, hr. 3 mm</t>
  </si>
  <si>
    <t>946436701</t>
  </si>
  <si>
    <t>9</t>
  </si>
  <si>
    <t>Ostatné konštrukcie a práce-búranie</t>
  </si>
  <si>
    <t>941955004.S</t>
  </si>
  <si>
    <t>Lešenie ľahké pracovné pomocné s výškou lešeňovej podlahy nad 2,50 do 3,5 m</t>
  </si>
  <si>
    <t>511347706</t>
  </si>
  <si>
    <t>7</t>
  </si>
  <si>
    <t>952901114.S</t>
  </si>
  <si>
    <t>Vyčistenie budov pri výške podlaží nad 4 m</t>
  </si>
  <si>
    <t>1321983817</t>
  </si>
  <si>
    <t>8</t>
  </si>
  <si>
    <t>965081812.S</t>
  </si>
  <si>
    <t>Búranie dlažieb, z kamen., cement., terazzových, čadičových alebo keramických, hr. nad 10 mm,  -0,06500t</t>
  </si>
  <si>
    <t>-134144429</t>
  </si>
  <si>
    <t>4,62*3,75*1,05</t>
  </si>
  <si>
    <t>968061125.S</t>
  </si>
  <si>
    <t>Vyvesenie dreveného dverného krídla do suti plochy do 2 m2, -0,02400t</t>
  </si>
  <si>
    <t>ks</t>
  </si>
  <si>
    <t>674135931</t>
  </si>
  <si>
    <t>10</t>
  </si>
  <si>
    <t>968071113.S</t>
  </si>
  <si>
    <t>Vyvesenie kovového okenného krídla do suti plochy nad 1, 5 m2</t>
  </si>
  <si>
    <t>-316737914</t>
  </si>
  <si>
    <t>11</t>
  </si>
  <si>
    <t>968072355.S</t>
  </si>
  <si>
    <t>Vybúranie kovových rámov okien dvojitých alebo zdvojených, plochy do 2 m2,  -0,06100t</t>
  </si>
  <si>
    <t>16578</t>
  </si>
  <si>
    <t>"3ks okien_1200/1200 mm" 1,2*1,2*3*1,05</t>
  </si>
  <si>
    <t>12</t>
  </si>
  <si>
    <t>978059531.S</t>
  </si>
  <si>
    <t>Odsekanie a odobratie obkladov stien z obkladačiek vnútorných vrátane podkladovej omietky nad 2 m2,  -0,06800t</t>
  </si>
  <si>
    <t>1519747846</t>
  </si>
  <si>
    <t>(4,065+3,75)*2*2,2*1,05-0,9*1,95"opocet dveri</t>
  </si>
  <si>
    <t>13</t>
  </si>
  <si>
    <t>979011131.S</t>
  </si>
  <si>
    <t>Zvislá doprava sutiny po schodoch ručne do 3,5 m</t>
  </si>
  <si>
    <t>t</t>
  </si>
  <si>
    <t>-216623357</t>
  </si>
  <si>
    <t>14</t>
  </si>
  <si>
    <t>979081111.S</t>
  </si>
  <si>
    <t>Odvoz sutiny a vybúraných hmôt na skládku do 1 km</t>
  </si>
  <si>
    <t>-1667099532</t>
  </si>
  <si>
    <t>15</t>
  </si>
  <si>
    <t>979081121.S</t>
  </si>
  <si>
    <t>Odvoz sutiny a vybúraných hmôt na skládku za každý ďalší 1 km</t>
  </si>
  <si>
    <t>-1153438749</t>
  </si>
  <si>
    <t>6,243*6 'Prepočítané koeficientom množstva</t>
  </si>
  <si>
    <t>16</t>
  </si>
  <si>
    <t>979082111.S</t>
  </si>
  <si>
    <t>Vnútrostavenisková doprava sutiny a vybúraných hmôt do 10 m</t>
  </si>
  <si>
    <t>1882360618</t>
  </si>
  <si>
    <t>17</t>
  </si>
  <si>
    <t>979082121.S</t>
  </si>
  <si>
    <t>Vnútrostavenisková doprava sutiny a vybúraných hmôt za každých ďalších 5 m</t>
  </si>
  <si>
    <t>-87028864</t>
  </si>
  <si>
    <t>6,243*3 'Prepočítané koeficientom množstva</t>
  </si>
  <si>
    <t>18</t>
  </si>
  <si>
    <t>979089012.S</t>
  </si>
  <si>
    <t>Poplatok za skládku - betón, tehly, dlaždice (17 01) ostatné</t>
  </si>
  <si>
    <t>-1519678465</t>
  </si>
  <si>
    <t>19</t>
  </si>
  <si>
    <t>979093111.S</t>
  </si>
  <si>
    <t>Uloženie sutiny na skládku s hrubým urovnaním bez zhutnenia</t>
  </si>
  <si>
    <t>-1608866682</t>
  </si>
  <si>
    <t>PSV</t>
  </si>
  <si>
    <t>Práce a dodávky PSV</t>
  </si>
  <si>
    <t>711</t>
  </si>
  <si>
    <t>Izolácie proti vode a vlhkosti</t>
  </si>
  <si>
    <t>711210100.S</t>
  </si>
  <si>
    <t>Zhotovenie dvojnásobnej izol. stierky pod keramické obklady v interiéri na ploche vodorovnej</t>
  </si>
  <si>
    <t>-2024086282</t>
  </si>
  <si>
    <t>21</t>
  </si>
  <si>
    <t>M</t>
  </si>
  <si>
    <t>245610000400.S</t>
  </si>
  <si>
    <t>Stierka hydroizolačná na báze syntetickej živice, (tekutá hydroizolačná fólia)</t>
  </si>
  <si>
    <t>kg</t>
  </si>
  <si>
    <t>32</t>
  </si>
  <si>
    <t>2042880746</t>
  </si>
  <si>
    <t>22</t>
  </si>
  <si>
    <t>247710007700.S</t>
  </si>
  <si>
    <t>Pás tesniaci š. 120 mm, na utesnenie rohových a spojovacích škár pri aplikácii hydroizolácií</t>
  </si>
  <si>
    <t>64634320</t>
  </si>
  <si>
    <t>23</t>
  </si>
  <si>
    <t>711210110.S</t>
  </si>
  <si>
    <t>Zhotovenie dvojnásobnej izol. stierky pod keramické obklady v interiéri na ploche zvislej</t>
  </si>
  <si>
    <t>173337637</t>
  </si>
  <si>
    <t>24</t>
  </si>
  <si>
    <t>-1003452583</t>
  </si>
  <si>
    <t>25</t>
  </si>
  <si>
    <t>1923875097</t>
  </si>
  <si>
    <t>26</t>
  </si>
  <si>
    <t>998711201.S</t>
  </si>
  <si>
    <t>Presun hmôt pre izoláciu proti vode v objektoch výšky do 6 m</t>
  </si>
  <si>
    <t>%</t>
  </si>
  <si>
    <t>470206742</t>
  </si>
  <si>
    <t>721</t>
  </si>
  <si>
    <t>Zdravotechnika - vnútorná kanalizácia</t>
  </si>
  <si>
    <t>27</t>
  </si>
  <si>
    <t>721210814.S</t>
  </si>
  <si>
    <t>Demontáž vpustu podlahového DN 125,  -0,04285t</t>
  </si>
  <si>
    <t>598544666</t>
  </si>
  <si>
    <t>28</t>
  </si>
  <si>
    <t>998721201.S</t>
  </si>
  <si>
    <t>Presun hmôt pre vnútornú kanalizáciu v objektoch výšky do 6 m</t>
  </si>
  <si>
    <t>-1229049606</t>
  </si>
  <si>
    <t>725</t>
  </si>
  <si>
    <t>Zdravotechnika - zariaďovacie predmety</t>
  </si>
  <si>
    <t>29</t>
  </si>
  <si>
    <t>725210821.S</t>
  </si>
  <si>
    <t>Demontáž umývadiel alebo umývadielok bez výtokovej armatúry,  -0,01946t</t>
  </si>
  <si>
    <t>súb.</t>
  </si>
  <si>
    <t>-825162147</t>
  </si>
  <si>
    <t>30</t>
  </si>
  <si>
    <t>725241512.S</t>
  </si>
  <si>
    <t>Montáž sprchovej vaničky keramickej štvorcovej 800x800 mm - pre umývanie nôh</t>
  </si>
  <si>
    <t>2137908585</t>
  </si>
  <si>
    <t>31</t>
  </si>
  <si>
    <t>642610000300.S</t>
  </si>
  <si>
    <t>Sprchová vanička keramická rozmer 800x800 mm</t>
  </si>
  <si>
    <t>1665635306</t>
  </si>
  <si>
    <t>725530828.S</t>
  </si>
  <si>
    <t>Demontáž elektrického zásobníkového ohrievača vody akumulačného nad 1200 do 2000 l,  -0,99847t</t>
  </si>
  <si>
    <t>-1839342186</t>
  </si>
  <si>
    <t>33</t>
  </si>
  <si>
    <t>725820810.S</t>
  </si>
  <si>
    <t>Demontáž batérie drezovej, umývadlovej nástennej,  -0,0026t</t>
  </si>
  <si>
    <t>-1544585423</t>
  </si>
  <si>
    <t>34</t>
  </si>
  <si>
    <t>998725201.S</t>
  </si>
  <si>
    <t>Presun hmôt pre zariaďovacie predmety v objektoch výšky do 6 m</t>
  </si>
  <si>
    <t>-386686737</t>
  </si>
  <si>
    <t>733</t>
  </si>
  <si>
    <t>Ústredné kúrenie - rozvodné potrubie</t>
  </si>
  <si>
    <t>35</t>
  </si>
  <si>
    <t>733120819.S</t>
  </si>
  <si>
    <t>Demontáž potrubia z oceľových rúrok hladkých nad 38 do D 60,3,  -0,00473t</t>
  </si>
  <si>
    <t>-1263904135</t>
  </si>
  <si>
    <t>36</t>
  </si>
  <si>
    <t>998733201.S</t>
  </si>
  <si>
    <t>Presun hmôt pre rozvody potrubia v objektoch výšky do 6 m</t>
  </si>
  <si>
    <t>79416209</t>
  </si>
  <si>
    <t>763</t>
  </si>
  <si>
    <t>Konštrukcie - drevostavby</t>
  </si>
  <si>
    <t>37</t>
  </si>
  <si>
    <t>763134040.S</t>
  </si>
  <si>
    <t>Podhľad SDK, závesná kca CD+UD s profilom UA, doska protipožiarna impregnovaná hr.12,5 mm</t>
  </si>
  <si>
    <t>-1710723474</t>
  </si>
  <si>
    <t>plocha_dlazba*1,05</t>
  </si>
  <si>
    <t>38</t>
  </si>
  <si>
    <t>998763201.S</t>
  </si>
  <si>
    <t>Presun hmôt pre drevostavby v objektoch výšky do 12 m</t>
  </si>
  <si>
    <t>-1460817516</t>
  </si>
  <si>
    <t>764</t>
  </si>
  <si>
    <t>Konštrukcie klampiarske</t>
  </si>
  <si>
    <t>39</t>
  </si>
  <si>
    <t>764410550.S</t>
  </si>
  <si>
    <t>Oplechovanie parapetov z poplastovaného plechu, vrátane rohov r.š. 400 mm</t>
  </si>
  <si>
    <t>1600307352</t>
  </si>
  <si>
    <t>40</t>
  </si>
  <si>
    <t>764410880.S</t>
  </si>
  <si>
    <t>Demontáž oplechovania parapetov rš od 400 do 600 mm,  -0,00287t</t>
  </si>
  <si>
    <t>-1953140296</t>
  </si>
  <si>
    <t>41</t>
  </si>
  <si>
    <t>998764201.S</t>
  </si>
  <si>
    <t>Presun hmôt pre konštrukcie klampiarske v objektoch výšky do 6 m</t>
  </si>
  <si>
    <t>-694749353</t>
  </si>
  <si>
    <t>766</t>
  </si>
  <si>
    <t>Konštrukcie stolárske</t>
  </si>
  <si>
    <t>42</t>
  </si>
  <si>
    <t>766621400.S</t>
  </si>
  <si>
    <t>Montáž okien plastových s hydroizolačnými páskami (exteriérová a interiérová)</t>
  </si>
  <si>
    <t>1080639776</t>
  </si>
  <si>
    <t>"3ks okien_1200/1200 mm" (1,25+1,25)*2*3*1,05</t>
  </si>
  <si>
    <t>43</t>
  </si>
  <si>
    <t>283290006100.S</t>
  </si>
  <si>
    <t>Tesniaca paropriepustná fólia polymér-flísová, š. 290 mm, dĺ. 30 m, pre tesnenie pripájacej škáry okenného rámu a muriva z exteriéru</t>
  </si>
  <si>
    <t>-1130967163</t>
  </si>
  <si>
    <t>44</t>
  </si>
  <si>
    <t>283290006200.S</t>
  </si>
  <si>
    <t>Tesniaca paronepriepustná fólia polymér-flísová, š. 70 mm, dĺ. 30 m, pre tesnenie pripájacej škáry okenného rámu a muriva z interiéru</t>
  </si>
  <si>
    <t>-1208111640</t>
  </si>
  <si>
    <t>45</t>
  </si>
  <si>
    <t>611410091020.S1</t>
  </si>
  <si>
    <t>Okno plastové jednokrídlové OS, izolačné trojsklo, rozmer 1200/1200 mm, otváranie pákovým systémom na stene (typ určí investor)</t>
  </si>
  <si>
    <t>409390935</t>
  </si>
  <si>
    <t>46</t>
  </si>
  <si>
    <t>766662113.S</t>
  </si>
  <si>
    <t>Montáž dverového krídla otočného jednokrídlového bezpoldrážkového, do existujúcej zárubne, vrátane kovania</t>
  </si>
  <si>
    <t>633856116</t>
  </si>
  <si>
    <t>47</t>
  </si>
  <si>
    <t>549150000600.S</t>
  </si>
  <si>
    <t>Kľučka dverová a rozeta 2x, nehrdzavejúca oceľ, povrch nerez brúsený</t>
  </si>
  <si>
    <t>2027924362</t>
  </si>
  <si>
    <t>48</t>
  </si>
  <si>
    <t>611610000400.S</t>
  </si>
  <si>
    <t>Dvere vnútorné jednokrídlové, šírka 600-900 mm, výplň papierová voština, povrch fólia, plné</t>
  </si>
  <si>
    <t>-478208320</t>
  </si>
  <si>
    <t>49</t>
  </si>
  <si>
    <t>766694154.S</t>
  </si>
  <si>
    <t>Montáž parapetnej dosky plastovej šírky nad 300 mm, dĺžky nad 2600 mm</t>
  </si>
  <si>
    <t>1798566623</t>
  </si>
  <si>
    <t>50</t>
  </si>
  <si>
    <t>611560000700.S</t>
  </si>
  <si>
    <t>Parapetná doska plastová, šírka 500 mm, komôrková vnútorná, biela + kocovky</t>
  </si>
  <si>
    <t>593617337</t>
  </si>
  <si>
    <t>1,66666666666667*3 'Prepočítané koeficientom množstva</t>
  </si>
  <si>
    <t>51</t>
  </si>
  <si>
    <t>998766201.S</t>
  </si>
  <si>
    <t>Presun hmot pre konštrukcie stolárske v objektoch výšky do 6 m</t>
  </si>
  <si>
    <t>-419015283</t>
  </si>
  <si>
    <t>769</t>
  </si>
  <si>
    <t>Montáže vzduchotechnických zariadení</t>
  </si>
  <si>
    <t>52</t>
  </si>
  <si>
    <t>769011360.S</t>
  </si>
  <si>
    <t>Montáž radiálneho potrubného ventilátora zvukovo izolovaného veľkosť: 250</t>
  </si>
  <si>
    <t>-715955012</t>
  </si>
  <si>
    <t>53</t>
  </si>
  <si>
    <t>429140010800.S</t>
  </si>
  <si>
    <t>Ventilátor do kruhového potrubia, radiálny, kovový, zvukovo izolovaný, D potrubia 250 mm, max. prietok od 900 do 1149 m3/h</t>
  </si>
  <si>
    <t>-1095837221</t>
  </si>
  <si>
    <t>54</t>
  </si>
  <si>
    <t>769021015.S</t>
  </si>
  <si>
    <t>Montáž spiro potrubia DN 315-355</t>
  </si>
  <si>
    <t>696685846</t>
  </si>
  <si>
    <t>55</t>
  </si>
  <si>
    <t>429810001100.S</t>
  </si>
  <si>
    <t>Potrubie kruhové spiro DN 315, dĺžka 1000 mm</t>
  </si>
  <si>
    <t>-460011033</t>
  </si>
  <si>
    <t>56</t>
  </si>
  <si>
    <t>769021295.S</t>
  </si>
  <si>
    <t>Montáž kolena 45° na spiro potrubie DN 280-450</t>
  </si>
  <si>
    <t>-542671213</t>
  </si>
  <si>
    <t>57</t>
  </si>
  <si>
    <t>429850003700</t>
  </si>
  <si>
    <t>Koleno KS 45˚ DN 315 pre kruhové spiro potrubie, TZB GLOBAL</t>
  </si>
  <si>
    <t>591131900</t>
  </si>
  <si>
    <t>58</t>
  </si>
  <si>
    <t>769031192.S</t>
  </si>
  <si>
    <t>Montáž výustky na kruhové potrubie prierezu 0.012-0.030 m2</t>
  </si>
  <si>
    <t>-1151233115</t>
  </si>
  <si>
    <t>59</t>
  </si>
  <si>
    <t>429720257700.S</t>
  </si>
  <si>
    <t>Výustka oceľová do kruhového potrubia, jednoradová, šxv 325x75 mm s vertikálnymi lamelami</t>
  </si>
  <si>
    <t>643782934</t>
  </si>
  <si>
    <t>60</t>
  </si>
  <si>
    <t>769049100.S</t>
  </si>
  <si>
    <t>Montáž sušiča rúk</t>
  </si>
  <si>
    <t>-1144796785</t>
  </si>
  <si>
    <t>61</t>
  </si>
  <si>
    <t>429420016300.S</t>
  </si>
  <si>
    <t>Sušič rúk teplovzdušný, prietok 170 m3/h,</t>
  </si>
  <si>
    <t>-829554049</t>
  </si>
  <si>
    <t>62</t>
  </si>
  <si>
    <t>769049100.S1</t>
  </si>
  <si>
    <t>Montáž sušiča vlasov</t>
  </si>
  <si>
    <t>-1201223390</t>
  </si>
  <si>
    <t>63</t>
  </si>
  <si>
    <t>429420016400.S1</t>
  </si>
  <si>
    <t>Sušič vlasov teplovzdušný odolný voči vandalom, prietok 170 m3/h</t>
  </si>
  <si>
    <t>411355847</t>
  </si>
  <si>
    <t>64</t>
  </si>
  <si>
    <t>998769201.S</t>
  </si>
  <si>
    <t>Presun hmôt pre montáž vzduchotechnických zariadení v stavbe (objekte) výšky do 7 m</t>
  </si>
  <si>
    <t>-1693785536</t>
  </si>
  <si>
    <t>771</t>
  </si>
  <si>
    <t>Podlahy z dlaždíc</t>
  </si>
  <si>
    <t>65</t>
  </si>
  <si>
    <t>771576313.S</t>
  </si>
  <si>
    <t>Montáž podláh z dlaždíc keramických do tmelu flexibilného mrazuvzdorného v obmedzenom priestore veľ. 300 x 600 mm</t>
  </si>
  <si>
    <t>816509048</t>
  </si>
  <si>
    <t>66</t>
  </si>
  <si>
    <t>597740003510.S</t>
  </si>
  <si>
    <t>Dlaždice keramické, lxvxhr 298x598x10 mm, neglazované</t>
  </si>
  <si>
    <t>1094033135</t>
  </si>
  <si>
    <t>18,191*1,06 'Prepočítané koeficientom množstva</t>
  </si>
  <si>
    <t>67</t>
  </si>
  <si>
    <t>998771201.S</t>
  </si>
  <si>
    <t>Presun hmôt pre podlahy z dlaždíc v objektoch výšky do 6m</t>
  </si>
  <si>
    <t>2097016953</t>
  </si>
  <si>
    <t>781</t>
  </si>
  <si>
    <t>Obklady</t>
  </si>
  <si>
    <t>68</t>
  </si>
  <si>
    <t>781445277.S</t>
  </si>
  <si>
    <t>Montáž obkladov vnútor. stien z obkladačiek kladených do tmelu flexibilného v obmedzenom priestore veľ. 300x600 mm</t>
  </si>
  <si>
    <t>-1663667414</t>
  </si>
  <si>
    <t>(plocha_obklad+plocha_priecky*2-2,275*2*0,9-3,9*0,9)*1,1</t>
  </si>
  <si>
    <t>69</t>
  </si>
  <si>
    <t>597640001800.S</t>
  </si>
  <si>
    <t>Obkladačky keramické lxvxhr 298x598x10 mm</t>
  </si>
  <si>
    <t>-1889876530</t>
  </si>
  <si>
    <t>71,138*1,06 'Prepočítané koeficientom množstva</t>
  </si>
  <si>
    <t>70</t>
  </si>
  <si>
    <t>998781201.S</t>
  </si>
  <si>
    <t>Presun hmôt pre obklady keramické v objektoch výšky do 6 m</t>
  </si>
  <si>
    <t>-1597017690</t>
  </si>
  <si>
    <t>783</t>
  </si>
  <si>
    <t>Nátery</t>
  </si>
  <si>
    <t>71</t>
  </si>
  <si>
    <t>783894612.S</t>
  </si>
  <si>
    <t>Náter farbami akrylátovými ekologickými riediteľnými vodou, biely náter sadrokartónových stropov 2x</t>
  </si>
  <si>
    <t>204123412</t>
  </si>
  <si>
    <t>784</t>
  </si>
  <si>
    <t>Maľby</t>
  </si>
  <si>
    <t>72</t>
  </si>
  <si>
    <t>784410040.S</t>
  </si>
  <si>
    <t>Oblepenie soklov, stykov, okrajov a iných zariadení, výšky miestnosti nad 3,80 m</t>
  </si>
  <si>
    <t>1275081377</t>
  </si>
  <si>
    <t>4,065*2+3,75*2</t>
  </si>
  <si>
    <t>73</t>
  </si>
  <si>
    <t>784410110.S</t>
  </si>
  <si>
    <t>Penetrovanie jednonásobné jemnozrnných podkladov výšky nad 3,80 m</t>
  </si>
  <si>
    <t>895725036</t>
  </si>
  <si>
    <t>plocha_steny_malby-(4,065+3,75)*2*1,2</t>
  </si>
  <si>
    <t>74</t>
  </si>
  <si>
    <t>784410510.S</t>
  </si>
  <si>
    <t>Prebrúsenie a oprášenie jemnozrnných povrchov výšky nad 3,80 m</t>
  </si>
  <si>
    <t>1955027303</t>
  </si>
  <si>
    <t>75</t>
  </si>
  <si>
    <t>784418012.S</t>
  </si>
  <si>
    <t>Zakrývanie podláh a zariadení papierom v miestnostiach alebo na schodisku</t>
  </si>
  <si>
    <t>-677636417</t>
  </si>
  <si>
    <t>76</t>
  </si>
  <si>
    <t>784454462.S</t>
  </si>
  <si>
    <t>Maľby z maliarskych zmesí práškových, ručne nanášané tónované s bielym stropom jednonásobné  jemnozrnný podklad na schodisku výšky nad 3,80 m</t>
  </si>
  <si>
    <t>1266551454</t>
  </si>
  <si>
    <t>77</t>
  </si>
  <si>
    <t>784483921.S</t>
  </si>
  <si>
    <t>Oprava stierky stropov v rozsahu 30 % výšky nad 3,80 m</t>
  </si>
  <si>
    <t>1298046890</t>
  </si>
  <si>
    <t>((3,75+4,065)*2*4,21-0,9*1,95-1,2*4)*1,10</t>
  </si>
  <si>
    <t>78</t>
  </si>
  <si>
    <t>784483941.S</t>
  </si>
  <si>
    <t>Oprava stierky stropov rebrových v rozsahu 30 %  výšky nad 3,80 m</t>
  </si>
  <si>
    <t>1117183902</t>
  </si>
  <si>
    <t>HZS</t>
  </si>
  <si>
    <t>Hodinové zúčtovacie sadzby</t>
  </si>
  <si>
    <t>79</t>
  </si>
  <si>
    <t>HZS000112.S</t>
  </si>
  <si>
    <t>Stavebno montážne práce náročnejšie, ucelené, obtiažne, rutinné (Tr. 2) v rozsahu viac ako 8 hodín náročnejšie</t>
  </si>
  <si>
    <t>hod</t>
  </si>
  <si>
    <t>512</t>
  </si>
  <si>
    <t>23526097</t>
  </si>
  <si>
    <t>"práce bližšie nešpecifikované, ktoré môžu vzniknúť pri rekonkštrukčných prácach" 16</t>
  </si>
  <si>
    <t>Investičné náklady neobsiahnuté v cenách</t>
  </si>
  <si>
    <t>80</t>
  </si>
  <si>
    <t>000400022.S</t>
  </si>
  <si>
    <t>Projektové práce - stavebná časť (stavebné objekty vrátane ich technického vybavenia). náklady na dokumentáciu skutočného zhotovenia stavby</t>
  </si>
  <si>
    <t>eur</t>
  </si>
  <si>
    <t>1024</t>
  </si>
  <si>
    <t>25102874</t>
  </si>
  <si>
    <t>81</t>
  </si>
  <si>
    <t>001000034.S</t>
  </si>
  <si>
    <t>Inžinierska činnosť - skúšky a revízie ostatné skúšky, revízna správa na elektroinštaláciu</t>
  </si>
  <si>
    <t>736786489</t>
  </si>
  <si>
    <t>POZ</t>
  </si>
  <si>
    <t>POZNÁMKY</t>
  </si>
  <si>
    <t>82</t>
  </si>
  <si>
    <t>POZNAMKA_4</t>
  </si>
  <si>
    <t>Kontrolný rozpočet/zadanie pre verejné obstarávanie bol zostavený na základe požiadaviek investora a  po obhliadke uskutočnenej dňa 22.01.2024 za pritomnosti zástupcov investora.</t>
  </si>
  <si>
    <t>-63667798</t>
  </si>
  <si>
    <t>83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</si>
  <si>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</si>
  <si>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</si>
  <si>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-357912052</t>
  </si>
  <si>
    <t>VP</t>
  </si>
  <si>
    <t xml:space="preserve">  Práce naviac</t>
  </si>
  <si>
    <t>PN</t>
  </si>
  <si>
    <t>Časť:</t>
  </si>
  <si>
    <t>01 - Elektroinštalácia</t>
  </si>
  <si>
    <t xml:space="preserve">9 - Ostatné konštrukcie a práce-búranie   </t>
  </si>
  <si>
    <t xml:space="preserve">    M - Práce a dodávky M   </t>
  </si>
  <si>
    <t xml:space="preserve">21-M - Elektromontáže   </t>
  </si>
  <si>
    <t xml:space="preserve">Ostatné konštrukcie a práce-búranie   </t>
  </si>
  <si>
    <t>971033531</t>
  </si>
  <si>
    <t>Vybúranie otvorov v murive tehl. plochy do 1 m2 hr.do 100 mm,  -0,19100t</t>
  </si>
  <si>
    <t>971035131</t>
  </si>
  <si>
    <t>Vybúr. otvorov priemeru do 6 cm v murive tehl. na MC hr. do 15 cm,</t>
  </si>
  <si>
    <t>kus</t>
  </si>
  <si>
    <t>971035141</t>
  </si>
  <si>
    <t>Vybúr. otvorov priemeru do 6 cm v murive tehl. na MC hr. do 30 cm ,</t>
  </si>
  <si>
    <t>973031616</t>
  </si>
  <si>
    <t>Vysek. kapies pre krabice v murive z tehál do 10 x 10 x 5 cm</t>
  </si>
  <si>
    <t>974031132</t>
  </si>
  <si>
    <t>Vysekanie rýh v tehelnom murive hl. do 5 cm š. do 7 cm</t>
  </si>
  <si>
    <t>Vyznačenie trasí vedenia</t>
  </si>
  <si>
    <t>MD</t>
  </si>
  <si>
    <t>Mimostavenisková doprava</t>
  </si>
  <si>
    <t>PPV</t>
  </si>
  <si>
    <t>Podiel pridružených výkonov</t>
  </si>
  <si>
    <t xml:space="preserve">Práce a dodávky M   </t>
  </si>
  <si>
    <t>21-M</t>
  </si>
  <si>
    <t xml:space="preserve">Elektromontáže   </t>
  </si>
  <si>
    <t>210010301.S</t>
  </si>
  <si>
    <t>Krabica prístrojová bez zapojenia (1901, KP 68, KZ 3)</t>
  </si>
  <si>
    <t>345600K000</t>
  </si>
  <si>
    <t>Škatuľa KP prístrojová 1-nás : KP 67/2 (D70x45) zvisle aj vodorovne max 5 škatúľ</t>
  </si>
  <si>
    <t>256</t>
  </si>
  <si>
    <t>210010325.S</t>
  </si>
  <si>
    <t>Krabica (KUL 68 kruhová) do dutých stien odbočná s viečkom, svorkovnicou vrátane zapojenia</t>
  </si>
  <si>
    <t>345608D000</t>
  </si>
  <si>
    <t>Škatuľa KPR  prístrojová , hlboka + svorky</t>
  </si>
  <si>
    <t>210110041.S</t>
  </si>
  <si>
    <t>Spínač polozapustený a zapustený vrátane zapojenia jednopólový - radenie 1</t>
  </si>
  <si>
    <t>ESP000000408</t>
  </si>
  <si>
    <t>Niko - 170-71100 - spínač jednopólový - (radenie: 1)</t>
  </si>
  <si>
    <t>210110043.S</t>
  </si>
  <si>
    <t>Spínač polozapustený a zapustený vrátane zapojenia sériový - radenie 5</t>
  </si>
  <si>
    <t>ESP000000409</t>
  </si>
  <si>
    <t>Niko - 170-71500 - spínač sériový - (radenie: 5)</t>
  </si>
  <si>
    <t>210111011.S</t>
  </si>
  <si>
    <t>Domová zásuvka polozapustená alebo zapustená 250 V / 16A, vrátane zapojenia 2P + PE</t>
  </si>
  <si>
    <t>EZA000000367</t>
  </si>
  <si>
    <t>Niko - 170-73100 - 1-zásuvka - 16A/250V</t>
  </si>
  <si>
    <t>EZA000000381</t>
  </si>
  <si>
    <t>Niko - 101-66601 - kryt zásuvky (hĺbka 28,5mm) - biely</t>
  </si>
  <si>
    <t>ESP000000422</t>
  </si>
  <si>
    <t>Niko - 101-61105 - kryt jednotlačidlový - biely</t>
  </si>
  <si>
    <t>ESP000000423</t>
  </si>
  <si>
    <t>Niko - 101-61505 - kryt dvojtlačidlový - biely</t>
  </si>
  <si>
    <t>120-76100</t>
  </si>
  <si>
    <t>1-rámček -Originál  biely</t>
  </si>
  <si>
    <t>120-76800</t>
  </si>
  <si>
    <t>2-rámček - Originál  biely</t>
  </si>
  <si>
    <t>210190001</t>
  </si>
  <si>
    <t>Montáž + zapojenie rozvodnice do 20kg</t>
  </si>
  <si>
    <t>921AN07452</t>
  </si>
  <si>
    <t>Rozvádzač RSoc  ( 1. faz -hl. vyp ,2 x prud.chra)</t>
  </si>
  <si>
    <t>921AN07452r</t>
  </si>
  <si>
    <t>Rozvádzač RH - doplnenie</t>
  </si>
  <si>
    <t>210201005.S</t>
  </si>
  <si>
    <t>Zapojenie svietidla IP40, 1 x svetelný zdroj, stropného - nástenného interierového</t>
  </si>
  <si>
    <t>210201916.S</t>
  </si>
  <si>
    <t>Montáž svietidla interiérového na strop do 3 kg</t>
  </si>
  <si>
    <t>sv.2</t>
  </si>
  <si>
    <t>Svietidlo PANEL LED LEDVANCE PL COMP 600 V 33W 840 3630lm IP40</t>
  </si>
  <si>
    <t>585410000100</t>
  </si>
  <si>
    <t>Sadra sivá,</t>
  </si>
  <si>
    <t>210881056.S</t>
  </si>
  <si>
    <t>Vodič bezhalogénový, medený uložený pevne N2XH 0,6/1,0 kV  6</t>
  </si>
  <si>
    <t>341610012400.S</t>
  </si>
  <si>
    <t>Vodič medený bezhalogenový N2XH 6 mm2</t>
  </si>
  <si>
    <t>210881216.S</t>
  </si>
  <si>
    <t>Kábel bezhalogénový, medený uložený pevne 1-CHKE-V 0,6/1,0 kV  3x1,5</t>
  </si>
  <si>
    <t>341610020900.S</t>
  </si>
  <si>
    <t>Kábel medený bezhalogenový 1-CHKE-R 3x1,5 mm2</t>
  </si>
  <si>
    <t>210881217.S</t>
  </si>
  <si>
    <t>Kábel bezhalogénový, medený uložený pevne 1-CHKE-R 0,6/1,0 kV  3x2,5</t>
  </si>
  <si>
    <t>341610021000.S</t>
  </si>
  <si>
    <t>Kábel medený bezhalogenový 1-CHKE-V 3x2,5 mm2</t>
  </si>
  <si>
    <t>210881219.S</t>
  </si>
  <si>
    <t>Kábel bezhalogénový, medený uložený pevne 1-CHKE-V 0,6/1,0 kV  3x6</t>
  </si>
  <si>
    <t>341610014600.S</t>
  </si>
  <si>
    <t>Kábel medený bezhalogenový N2XH-J 3x6 mm2 RE</t>
  </si>
  <si>
    <t>ost.mat</t>
  </si>
  <si>
    <t>Ostatný materiál - príchytky , závesy ,  spojovací ...</t>
  </si>
  <si>
    <t>kpl</t>
  </si>
  <si>
    <t>HZS000214.M</t>
  </si>
  <si>
    <t>Stavebno montážne práce najnáročnejšie na odbornosť - úprava jestvujúceho rozvádzača , demontáž jestvujúcej inštalácie</t>
  </si>
  <si>
    <t>HZS000214.S</t>
  </si>
  <si>
    <t>Stavebno montážne práce najnáročnejšie na odbornosť - revízna správa, spracovanie dokumentácie</t>
  </si>
  <si>
    <t>84</t>
  </si>
  <si>
    <t>PM</t>
  </si>
  <si>
    <t>Podružný materiál</t>
  </si>
  <si>
    <t>86</t>
  </si>
  <si>
    <t>88</t>
  </si>
  <si>
    <t>02 - Zdravotechnika, vykurovanie</t>
  </si>
  <si>
    <t>D1 - Doplnky</t>
  </si>
  <si>
    <t>D2 - Vnutorný vodovod</t>
  </si>
  <si>
    <t>D3 - Vnútorná kanalizácia</t>
  </si>
  <si>
    <t>D4 - Vykurovanie</t>
  </si>
  <si>
    <t>D5 - Ostatné</t>
  </si>
  <si>
    <t>D1</t>
  </si>
  <si>
    <t>Doplnky</t>
  </si>
  <si>
    <t>Pol1</t>
  </si>
  <si>
    <t>Zrkadlo leštený nerez</t>
  </si>
  <si>
    <t>Pol2</t>
  </si>
  <si>
    <t>Vesiak na uterak</t>
  </si>
  <si>
    <t>Pol3</t>
  </si>
  <si>
    <t>Davkovac mydla</t>
  </si>
  <si>
    <t>Pol4</t>
  </si>
  <si>
    <t>Madlo do sprchy</t>
  </si>
  <si>
    <t>Pol5</t>
  </si>
  <si>
    <t>Drziak mydla do sprchy</t>
  </si>
  <si>
    <t>Pol6</t>
  </si>
  <si>
    <t>Montaz dplnkov</t>
  </si>
  <si>
    <t>D2</t>
  </si>
  <si>
    <t>Vnutorný vodovod</t>
  </si>
  <si>
    <t>Pol7</t>
  </si>
  <si>
    <t>Montaz sprchoveho setu</t>
  </si>
  <si>
    <t>Pol8</t>
  </si>
  <si>
    <t>Sprchovy set s tycou</t>
  </si>
  <si>
    <t>Pol9</t>
  </si>
  <si>
    <t>Montaz a pripojenie sprchoveho zlabu</t>
  </si>
  <si>
    <t>Pol10</t>
  </si>
  <si>
    <t>Sprchovy zlab 750 nerez s mriezkou</t>
  </si>
  <si>
    <t>Pol11</t>
  </si>
  <si>
    <t>Montáž batérie nástennej</t>
  </si>
  <si>
    <t>Pol12</t>
  </si>
  <si>
    <t>Bateria sprchova nastenna</t>
  </si>
  <si>
    <t>Pol13</t>
  </si>
  <si>
    <t>Sifon biely</t>
  </si>
  <si>
    <t>Pol14</t>
  </si>
  <si>
    <t>Umyvadlo 55 OT</t>
  </si>
  <si>
    <t>Pol15</t>
  </si>
  <si>
    <t>Sroby pre umyvadlo</t>
  </si>
  <si>
    <t>Pol16</t>
  </si>
  <si>
    <t>Bateria stojankova umyvadlova</t>
  </si>
  <si>
    <t>Pol17</t>
  </si>
  <si>
    <t>Montaz umyvadla</t>
  </si>
  <si>
    <t>Pol18</t>
  </si>
  <si>
    <t>Montaz sifonu</t>
  </si>
  <si>
    <t>Pol19</t>
  </si>
  <si>
    <t>Montaz stojankovej baterie</t>
  </si>
  <si>
    <t>Pol20</t>
  </si>
  <si>
    <t>Rohový ventil</t>
  </si>
  <si>
    <t>Pol21</t>
  </si>
  <si>
    <t>Montaz rohoveho ventilu</t>
  </si>
  <si>
    <t>Pol22</t>
  </si>
  <si>
    <t>Kupelnova gulicka pre umývanie noh</t>
  </si>
  <si>
    <t>Pol23</t>
  </si>
  <si>
    <t>Montáž kupelnovej gulicky</t>
  </si>
  <si>
    <t>D3</t>
  </si>
  <si>
    <t>Vnútorná kanalizácia</t>
  </si>
  <si>
    <t>Pol24</t>
  </si>
  <si>
    <t>Potrubie kanalizacne DN 125 zavesene pod stropom</t>
  </si>
  <si>
    <t>Pol25</t>
  </si>
  <si>
    <t>Upevnenie vyustrov pod stropom</t>
  </si>
  <si>
    <t>Pol26</t>
  </si>
  <si>
    <t>Zavesny a kotviaci material</t>
  </si>
  <si>
    <t>Pol27</t>
  </si>
  <si>
    <t>Potrubie kanalizacne DN 110</t>
  </si>
  <si>
    <t>Pol28</t>
  </si>
  <si>
    <t>Potrubie kanalizacne DN 70</t>
  </si>
  <si>
    <t>Pol29</t>
  </si>
  <si>
    <t>Potrubie kanalizacne DN 50</t>
  </si>
  <si>
    <t>Pol30</t>
  </si>
  <si>
    <t>Tvarovky kanalizacne</t>
  </si>
  <si>
    <t>D4</t>
  </si>
  <si>
    <t>Vykurovanie</t>
  </si>
  <si>
    <t>Pol31</t>
  </si>
  <si>
    <t>Potrubie vodovodne izolované   d 26</t>
  </si>
  <si>
    <t>Pol32</t>
  </si>
  <si>
    <t>Potrubie vodovodne izolované    d 20</t>
  </si>
  <si>
    <t>Pol33</t>
  </si>
  <si>
    <t>Potrubie vodovedne izolované    d 16</t>
  </si>
  <si>
    <t>Pol34</t>
  </si>
  <si>
    <t>Tvarovky lisovacie</t>
  </si>
  <si>
    <t>Pol35</t>
  </si>
  <si>
    <t>Radiator  rebríkový  750x1800</t>
  </si>
  <si>
    <t>Pol36</t>
  </si>
  <si>
    <t>Demontaz a montaz radiatorov</t>
  </si>
  <si>
    <t>Pol37</t>
  </si>
  <si>
    <t>montáž radiatorovych ventilov</t>
  </si>
  <si>
    <t>par</t>
  </si>
  <si>
    <t>Pol38</t>
  </si>
  <si>
    <t>Radiatorovy set priamy K</t>
  </si>
  <si>
    <t>Pol39</t>
  </si>
  <si>
    <t>Napojenie na jest.rozvody kurenia DN 25</t>
  </si>
  <si>
    <t>sub</t>
  </si>
  <si>
    <t>D5</t>
  </si>
  <si>
    <t>Ostatné</t>
  </si>
  <si>
    <t>Pol40</t>
  </si>
  <si>
    <t>Lesenie</t>
  </si>
  <si>
    <t>Pol41</t>
  </si>
  <si>
    <t>Napojenie sa na existujuce vodovodne potrubie</t>
  </si>
  <si>
    <t>Pol42</t>
  </si>
  <si>
    <t>Napojenie sa na existujuce kanalizacne potrubie</t>
  </si>
  <si>
    <t>Pol43</t>
  </si>
  <si>
    <t>Zhotovenie vodovodného vývodu</t>
  </si>
  <si>
    <t>Pol44</t>
  </si>
  <si>
    <t>Zhotovenie kanalizačného vývodu</t>
  </si>
  <si>
    <t>Pol45</t>
  </si>
  <si>
    <t>Demontáž liatinoveho potrubia</t>
  </si>
  <si>
    <t>90</t>
  </si>
  <si>
    <t>Pol46</t>
  </si>
  <si>
    <t>Montáž potrubia vodovodného do DN 25</t>
  </si>
  <si>
    <t>92</t>
  </si>
  <si>
    <t>Pol47</t>
  </si>
  <si>
    <t>Montáž potrubia kanalizačného do 125</t>
  </si>
  <si>
    <t>94</t>
  </si>
  <si>
    <t>Pol48</t>
  </si>
  <si>
    <t>Montážny materiál</t>
  </si>
  <si>
    <t>96</t>
  </si>
  <si>
    <t>Pol49</t>
  </si>
  <si>
    <t>Drobne búracie práce , demontaz , zatkovanie</t>
  </si>
  <si>
    <t>98</t>
  </si>
  <si>
    <t>Pol50</t>
  </si>
  <si>
    <t>Sádrovanie</t>
  </si>
  <si>
    <t>100</t>
  </si>
  <si>
    <t>Pol51</t>
  </si>
  <si>
    <t>Dopravne,presun materialu a zaobstaravacie naklady</t>
  </si>
  <si>
    <t>102</t>
  </si>
  <si>
    <t>ZOZNAM FIGÚR</t>
  </si>
  <si>
    <t>Výmera</t>
  </si>
  <si>
    <t xml:space="preserve"> 01</t>
  </si>
  <si>
    <t>Použitie figúry:</t>
  </si>
  <si>
    <r>
      <rPr>
        <b/>
        <sz val="11"/>
        <rFont val="Arial CE"/>
        <charset val="238"/>
      </rPr>
      <t>Rekonštrukcia spŕch v Energetickom centre - DPB, a.s., Olejkárska 1</t>
    </r>
    <r>
      <rPr>
        <b/>
        <sz val="11"/>
        <rFont val="Arial CE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</si>
</sst>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3" borderId="23" xfId="0" applyNumberFormat="1" applyFont="1" applyFill="1" applyBorder="1" applyAlignment="1" applyProtection="1">
      <alignment vertical="center"/>
      <protection locked="0"/>
    </xf>
    <xf numFmtId="4" fontId="24" fillId="3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3" borderId="23" xfId="0" applyNumberFormat="1" applyFont="1" applyFill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23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3" borderId="23" xfId="0" applyFill="1" applyBorder="1" applyAlignment="1" applyProtection="1">
      <alignment horizontal="center" vertical="center"/>
      <protection locked="0"/>
    </xf>
    <xf numFmtId="49" fontId="0" fillId="3" borderId="23" xfId="0" applyNumberFormat="1" applyFill="1" applyBorder="1" applyAlignment="1" applyProtection="1">
      <alignment horizontal="left" vertical="center" wrapText="1"/>
      <protection locked="0"/>
    </xf>
    <xf numFmtId="0" fontId="0" fillId="3" borderId="23" xfId="0" applyFill="1" applyBorder="1" applyAlignment="1" applyProtection="1">
      <alignment horizontal="left" vertical="center" wrapText="1"/>
      <protection locked="0"/>
    </xf>
    <xf numFmtId="0" fontId="0" fillId="3" borderId="23" xfId="0" applyFill="1" applyBorder="1" applyAlignment="1" applyProtection="1">
      <alignment horizontal="center" vertical="center" wrapText="1"/>
      <protection locked="0"/>
    </xf>
    <xf numFmtId="167" fontId="0" fillId="3" borderId="23" xfId="0" applyNumberFormat="1" applyFill="1" applyBorder="1" applyAlignment="1" applyProtection="1">
      <alignment vertical="center"/>
      <protection locked="0"/>
    </xf>
    <xf numFmtId="4" fontId="0" fillId="3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0" fontId="23" fillId="3" borderId="23" xfId="0" applyFont="1" applyFill="1" applyBorder="1" applyAlignment="1" applyProtection="1">
      <alignment horizontal="left" vertical="center"/>
      <protection locked="0"/>
    </xf>
    <xf numFmtId="0" fontId="23" fillId="3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4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workbookViewId="0">
      <selection activeCell="AF20" sqref="AF2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 x14ac:dyDescent="0.2">
      <c r="AR2" s="268" t="s">
        <v>5</v>
      </c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 x14ac:dyDescent="0.2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 x14ac:dyDescent="0.2">
      <c r="B5" s="18"/>
      <c r="D5" s="22" t="s">
        <v>12</v>
      </c>
      <c r="K5" s="251" t="s">
        <v>13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R5" s="18"/>
      <c r="BE5" s="248" t="s">
        <v>14</v>
      </c>
      <c r="BS5" s="15" t="s">
        <v>6</v>
      </c>
    </row>
    <row r="6" spans="1:74" ht="36.950000000000003" customHeight="1" x14ac:dyDescent="0.2">
      <c r="B6" s="18"/>
      <c r="D6" s="24" t="s">
        <v>15</v>
      </c>
      <c r="K6" s="253" t="s">
        <v>796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R6" s="18"/>
      <c r="BE6" s="249"/>
      <c r="BS6" s="15" t="s">
        <v>6</v>
      </c>
    </row>
    <row r="7" spans="1:74" ht="12" customHeight="1" x14ac:dyDescent="0.2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49"/>
      <c r="BS7" s="15" t="s">
        <v>6</v>
      </c>
    </row>
    <row r="8" spans="1:74" ht="12" customHeight="1" x14ac:dyDescent="0.2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49"/>
      <c r="BS8" s="15" t="s">
        <v>6</v>
      </c>
    </row>
    <row r="9" spans="1:74" ht="14.45" customHeight="1" x14ac:dyDescent="0.2">
      <c r="B9" s="18"/>
      <c r="AR9" s="18"/>
      <c r="BE9" s="249"/>
      <c r="BS9" s="15" t="s">
        <v>6</v>
      </c>
    </row>
    <row r="10" spans="1:74" ht="12" customHeight="1" x14ac:dyDescent="0.2">
      <c r="B10" s="18"/>
      <c r="D10" s="25" t="s">
        <v>23</v>
      </c>
      <c r="AK10" s="25" t="s">
        <v>24</v>
      </c>
      <c r="AN10" s="23" t="s">
        <v>25</v>
      </c>
      <c r="AR10" s="18"/>
      <c r="BE10" s="249"/>
      <c r="BS10" s="15" t="s">
        <v>6</v>
      </c>
    </row>
    <row r="11" spans="1:74" ht="18.399999999999999" customHeight="1" x14ac:dyDescent="0.2">
      <c r="B11" s="18"/>
      <c r="E11" s="23" t="s">
        <v>26</v>
      </c>
      <c r="AK11" s="25" t="s">
        <v>27</v>
      </c>
      <c r="AN11" s="23" t="s">
        <v>28</v>
      </c>
      <c r="AR11" s="18"/>
      <c r="BE11" s="249"/>
      <c r="BS11" s="15" t="s">
        <v>6</v>
      </c>
    </row>
    <row r="12" spans="1:74" ht="6.95" customHeight="1" x14ac:dyDescent="0.2">
      <c r="B12" s="18"/>
      <c r="AR12" s="18"/>
      <c r="BE12" s="249"/>
      <c r="BS12" s="15" t="s">
        <v>6</v>
      </c>
    </row>
    <row r="13" spans="1:74" ht="12" customHeight="1" x14ac:dyDescent="0.2">
      <c r="B13" s="18"/>
      <c r="D13" s="25" t="s">
        <v>29</v>
      </c>
      <c r="AK13" s="25" t="s">
        <v>24</v>
      </c>
      <c r="AN13" s="27" t="s">
        <v>30</v>
      </c>
      <c r="AR13" s="18"/>
      <c r="BE13" s="249"/>
      <c r="BS13" s="15" t="s">
        <v>6</v>
      </c>
    </row>
    <row r="14" spans="1:74" ht="12.75" x14ac:dyDescent="0.2">
      <c r="B14" s="18"/>
      <c r="E14" s="254" t="s">
        <v>30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5" t="s">
        <v>27</v>
      </c>
      <c r="AN14" s="27" t="s">
        <v>30</v>
      </c>
      <c r="AR14" s="18"/>
      <c r="BE14" s="249"/>
      <c r="BS14" s="15" t="s">
        <v>6</v>
      </c>
    </row>
    <row r="15" spans="1:74" ht="6.95" customHeight="1" x14ac:dyDescent="0.2">
      <c r="B15" s="18"/>
      <c r="AR15" s="18"/>
      <c r="BE15" s="249"/>
      <c r="BS15" s="15" t="s">
        <v>3</v>
      </c>
    </row>
    <row r="16" spans="1:74" ht="12" customHeight="1" x14ac:dyDescent="0.2">
      <c r="B16" s="18"/>
      <c r="D16" s="25" t="s">
        <v>31</v>
      </c>
      <c r="AK16" s="25" t="s">
        <v>24</v>
      </c>
      <c r="AN16" s="23" t="s">
        <v>1</v>
      </c>
      <c r="AR16" s="18"/>
      <c r="BE16" s="249"/>
      <c r="BS16" s="15" t="s">
        <v>3</v>
      </c>
    </row>
    <row r="17" spans="2:71" ht="18.399999999999999" customHeight="1" x14ac:dyDescent="0.2">
      <c r="B17" s="18"/>
      <c r="E17" s="23" t="s">
        <v>32</v>
      </c>
      <c r="AK17" s="25" t="s">
        <v>27</v>
      </c>
      <c r="AN17" s="23" t="s">
        <v>1</v>
      </c>
      <c r="AR17" s="18"/>
      <c r="BE17" s="249"/>
      <c r="BS17" s="15" t="s">
        <v>33</v>
      </c>
    </row>
    <row r="18" spans="2:71" ht="6.95" customHeight="1" x14ac:dyDescent="0.2">
      <c r="B18" s="18"/>
      <c r="AR18" s="18"/>
      <c r="BE18" s="249"/>
      <c r="BS18" s="15" t="s">
        <v>6</v>
      </c>
    </row>
    <row r="19" spans="2:71" ht="12" customHeight="1" x14ac:dyDescent="0.2">
      <c r="B19" s="18"/>
      <c r="D19" s="25" t="s">
        <v>34</v>
      </c>
      <c r="AK19" s="25" t="s">
        <v>24</v>
      </c>
      <c r="AN19" s="23" t="s">
        <v>1</v>
      </c>
      <c r="AR19" s="18"/>
      <c r="BE19" s="249"/>
      <c r="BS19" s="15" t="s">
        <v>6</v>
      </c>
    </row>
    <row r="20" spans="2:71" ht="18.399999999999999" customHeight="1" x14ac:dyDescent="0.2">
      <c r="B20" s="18"/>
      <c r="E20" s="23" t="s">
        <v>32</v>
      </c>
      <c r="AK20" s="25" t="s">
        <v>27</v>
      </c>
      <c r="AN20" s="23" t="s">
        <v>1</v>
      </c>
      <c r="AR20" s="18"/>
      <c r="BE20" s="249"/>
      <c r="BS20" s="15" t="s">
        <v>33</v>
      </c>
    </row>
    <row r="21" spans="2:71" ht="6.95" customHeight="1" x14ac:dyDescent="0.2">
      <c r="B21" s="18"/>
      <c r="AR21" s="18"/>
      <c r="BE21" s="249"/>
    </row>
    <row r="22" spans="2:71" ht="12" customHeight="1" x14ac:dyDescent="0.2">
      <c r="B22" s="18"/>
      <c r="D22" s="25" t="s">
        <v>35</v>
      </c>
      <c r="AR22" s="18"/>
      <c r="BE22" s="249"/>
    </row>
    <row r="23" spans="2:71" ht="16.5" customHeight="1" x14ac:dyDescent="0.2">
      <c r="B23" s="18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R23" s="18"/>
      <c r="BE23" s="249"/>
    </row>
    <row r="24" spans="2:71" ht="6.95" customHeight="1" x14ac:dyDescent="0.2">
      <c r="B24" s="18"/>
      <c r="AR24" s="18"/>
      <c r="BE24" s="249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9"/>
    </row>
    <row r="26" spans="2:71" ht="14.45" customHeight="1" x14ac:dyDescent="0.2">
      <c r="B26" s="18"/>
      <c r="D26" s="30" t="s">
        <v>36</v>
      </c>
      <c r="AK26" s="257">
        <f>ROUND(AG94,2)</f>
        <v>0</v>
      </c>
      <c r="AL26" s="252"/>
      <c r="AM26" s="252"/>
      <c r="AN26" s="252"/>
      <c r="AO26" s="252"/>
      <c r="AR26" s="18"/>
      <c r="BE26" s="249"/>
    </row>
    <row r="27" spans="2:71" ht="14.45" customHeight="1" x14ac:dyDescent="0.2">
      <c r="B27" s="18"/>
      <c r="D27" s="30" t="s">
        <v>37</v>
      </c>
      <c r="AK27" s="257">
        <f>ROUND(AG100, 2)</f>
        <v>0</v>
      </c>
      <c r="AL27" s="257"/>
      <c r="AM27" s="257"/>
      <c r="AN27" s="257"/>
      <c r="AO27" s="257"/>
      <c r="AR27" s="18"/>
      <c r="BE27" s="249"/>
    </row>
    <row r="28" spans="2:71" s="1" customFormat="1" ht="6.95" customHeight="1" x14ac:dyDescent="0.2">
      <c r="B28" s="32"/>
      <c r="AR28" s="32"/>
      <c r="BE28" s="249"/>
    </row>
    <row r="29" spans="2:71" s="1" customFormat="1" ht="25.9" customHeight="1" x14ac:dyDescent="0.2">
      <c r="B29" s="32"/>
      <c r="D29" s="33" t="s">
        <v>38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58">
        <f>ROUND(AK26 + AK27, 2)</f>
        <v>0</v>
      </c>
      <c r="AL29" s="259"/>
      <c r="AM29" s="259"/>
      <c r="AN29" s="259"/>
      <c r="AO29" s="259"/>
      <c r="AR29" s="32"/>
      <c r="BE29" s="249"/>
    </row>
    <row r="30" spans="2:71" s="1" customFormat="1" ht="6.95" customHeight="1" x14ac:dyDescent="0.2">
      <c r="B30" s="32"/>
      <c r="AR30" s="32"/>
      <c r="BE30" s="249"/>
    </row>
    <row r="31" spans="2:71" s="1" customFormat="1" ht="12.75" x14ac:dyDescent="0.2">
      <c r="B31" s="32"/>
      <c r="L31" s="260" t="s">
        <v>39</v>
      </c>
      <c r="M31" s="260"/>
      <c r="N31" s="260"/>
      <c r="O31" s="260"/>
      <c r="P31" s="260"/>
      <c r="W31" s="260" t="s">
        <v>40</v>
      </c>
      <c r="X31" s="260"/>
      <c r="Y31" s="260"/>
      <c r="Z31" s="260"/>
      <c r="AA31" s="260"/>
      <c r="AB31" s="260"/>
      <c r="AC31" s="260"/>
      <c r="AD31" s="260"/>
      <c r="AE31" s="260"/>
      <c r="AK31" s="260" t="s">
        <v>41</v>
      </c>
      <c r="AL31" s="260"/>
      <c r="AM31" s="260"/>
      <c r="AN31" s="260"/>
      <c r="AO31" s="260"/>
      <c r="AR31" s="32"/>
      <c r="BE31" s="249"/>
    </row>
    <row r="32" spans="2:71" s="2" customFormat="1" ht="14.45" customHeight="1" x14ac:dyDescent="0.2">
      <c r="B32" s="36"/>
      <c r="D32" s="25" t="s">
        <v>42</v>
      </c>
      <c r="F32" s="37" t="s">
        <v>43</v>
      </c>
      <c r="L32" s="263">
        <v>0.2</v>
      </c>
      <c r="M32" s="262"/>
      <c r="N32" s="262"/>
      <c r="O32" s="262"/>
      <c r="P32" s="262"/>
      <c r="Q32" s="38"/>
      <c r="R32" s="38"/>
      <c r="S32" s="38"/>
      <c r="T32" s="38"/>
      <c r="U32" s="38"/>
      <c r="V32" s="38"/>
      <c r="W32" s="261">
        <f>ROUND(AZ94 + SUM(CD100:CD104),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8"/>
      <c r="AG32" s="38"/>
      <c r="AH32" s="38"/>
      <c r="AI32" s="38"/>
      <c r="AJ32" s="38"/>
      <c r="AK32" s="261">
        <f>ROUND(AV94 + SUM(BY100:BY104), 2)</f>
        <v>0</v>
      </c>
      <c r="AL32" s="262"/>
      <c r="AM32" s="262"/>
      <c r="AN32" s="262"/>
      <c r="AO32" s="262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50"/>
    </row>
    <row r="33" spans="2:57" s="2" customFormat="1" ht="14.45" customHeight="1" x14ac:dyDescent="0.2">
      <c r="B33" s="36"/>
      <c r="F33" s="37" t="s">
        <v>44</v>
      </c>
      <c r="L33" s="263">
        <v>0.2</v>
      </c>
      <c r="M33" s="262"/>
      <c r="N33" s="262"/>
      <c r="O33" s="262"/>
      <c r="P33" s="262"/>
      <c r="Q33" s="38"/>
      <c r="R33" s="38"/>
      <c r="S33" s="38"/>
      <c r="T33" s="38"/>
      <c r="U33" s="38"/>
      <c r="V33" s="38"/>
      <c r="W33" s="261">
        <f>ROUND(BA94 + SUM(CE100:CE104), 2)</f>
        <v>0</v>
      </c>
      <c r="X33" s="262"/>
      <c r="Y33" s="262"/>
      <c r="Z33" s="262"/>
      <c r="AA33" s="262"/>
      <c r="AB33" s="262"/>
      <c r="AC33" s="262"/>
      <c r="AD33" s="262"/>
      <c r="AE33" s="262"/>
      <c r="AF33" s="38"/>
      <c r="AG33" s="38"/>
      <c r="AH33" s="38"/>
      <c r="AI33" s="38"/>
      <c r="AJ33" s="38"/>
      <c r="AK33" s="261">
        <f>ROUND(AW94 + SUM(BZ100:BZ104), 2)</f>
        <v>0</v>
      </c>
      <c r="AL33" s="262"/>
      <c r="AM33" s="262"/>
      <c r="AN33" s="262"/>
      <c r="AO33" s="262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50"/>
    </row>
    <row r="34" spans="2:57" s="2" customFormat="1" ht="14.45" hidden="1" customHeight="1" x14ac:dyDescent="0.2">
      <c r="B34" s="36"/>
      <c r="F34" s="25" t="s">
        <v>45</v>
      </c>
      <c r="L34" s="271">
        <v>0.2</v>
      </c>
      <c r="M34" s="270"/>
      <c r="N34" s="270"/>
      <c r="O34" s="270"/>
      <c r="P34" s="270"/>
      <c r="W34" s="269">
        <f>ROUND(BB94 + SUM(CF100:CF104), 2)</f>
        <v>0</v>
      </c>
      <c r="X34" s="270"/>
      <c r="Y34" s="270"/>
      <c r="Z34" s="270"/>
      <c r="AA34" s="270"/>
      <c r="AB34" s="270"/>
      <c r="AC34" s="270"/>
      <c r="AD34" s="270"/>
      <c r="AE34" s="270"/>
      <c r="AK34" s="269">
        <v>0</v>
      </c>
      <c r="AL34" s="270"/>
      <c r="AM34" s="270"/>
      <c r="AN34" s="270"/>
      <c r="AO34" s="270"/>
      <c r="AR34" s="36"/>
      <c r="BE34" s="250"/>
    </row>
    <row r="35" spans="2:57" s="2" customFormat="1" ht="14.45" hidden="1" customHeight="1" x14ac:dyDescent="0.2">
      <c r="B35" s="36"/>
      <c r="F35" s="25" t="s">
        <v>46</v>
      </c>
      <c r="L35" s="271">
        <v>0.2</v>
      </c>
      <c r="M35" s="270"/>
      <c r="N35" s="270"/>
      <c r="O35" s="270"/>
      <c r="P35" s="270"/>
      <c r="W35" s="269">
        <f>ROUND(BC94 + SUM(CG100:CG104), 2)</f>
        <v>0</v>
      </c>
      <c r="X35" s="270"/>
      <c r="Y35" s="270"/>
      <c r="Z35" s="270"/>
      <c r="AA35" s="270"/>
      <c r="AB35" s="270"/>
      <c r="AC35" s="270"/>
      <c r="AD35" s="270"/>
      <c r="AE35" s="270"/>
      <c r="AK35" s="269">
        <v>0</v>
      </c>
      <c r="AL35" s="270"/>
      <c r="AM35" s="270"/>
      <c r="AN35" s="270"/>
      <c r="AO35" s="270"/>
      <c r="AR35" s="36"/>
    </row>
    <row r="36" spans="2:57" s="2" customFormat="1" ht="14.45" hidden="1" customHeight="1" x14ac:dyDescent="0.2">
      <c r="B36" s="36"/>
      <c r="F36" s="37" t="s">
        <v>47</v>
      </c>
      <c r="L36" s="263">
        <v>0</v>
      </c>
      <c r="M36" s="262"/>
      <c r="N36" s="262"/>
      <c r="O36" s="262"/>
      <c r="P36" s="262"/>
      <c r="Q36" s="38"/>
      <c r="R36" s="38"/>
      <c r="S36" s="38"/>
      <c r="T36" s="38"/>
      <c r="U36" s="38"/>
      <c r="V36" s="38"/>
      <c r="W36" s="261">
        <f>ROUND(BD94 + SUM(CH100:CH104), 2)</f>
        <v>0</v>
      </c>
      <c r="X36" s="262"/>
      <c r="Y36" s="262"/>
      <c r="Z36" s="262"/>
      <c r="AA36" s="262"/>
      <c r="AB36" s="262"/>
      <c r="AC36" s="262"/>
      <c r="AD36" s="262"/>
      <c r="AE36" s="262"/>
      <c r="AF36" s="38"/>
      <c r="AG36" s="38"/>
      <c r="AH36" s="38"/>
      <c r="AI36" s="38"/>
      <c r="AJ36" s="38"/>
      <c r="AK36" s="261">
        <v>0</v>
      </c>
      <c r="AL36" s="262"/>
      <c r="AM36" s="262"/>
      <c r="AN36" s="262"/>
      <c r="AO36" s="262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 x14ac:dyDescent="0.2">
      <c r="B37" s="32"/>
      <c r="AR37" s="32"/>
    </row>
    <row r="38" spans="2:57" s="1" customFormat="1" ht="25.9" customHeight="1" x14ac:dyDescent="0.2">
      <c r="B38" s="32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67" t="s">
        <v>50</v>
      </c>
      <c r="Y38" s="265"/>
      <c r="Z38" s="265"/>
      <c r="AA38" s="265"/>
      <c r="AB38" s="265"/>
      <c r="AC38" s="42"/>
      <c r="AD38" s="42"/>
      <c r="AE38" s="42"/>
      <c r="AF38" s="42"/>
      <c r="AG38" s="42"/>
      <c r="AH38" s="42"/>
      <c r="AI38" s="42"/>
      <c r="AJ38" s="42"/>
      <c r="AK38" s="264">
        <f>SUM(AK29:AK36)</f>
        <v>0</v>
      </c>
      <c r="AL38" s="265"/>
      <c r="AM38" s="265"/>
      <c r="AN38" s="265"/>
      <c r="AO38" s="266"/>
      <c r="AP38" s="40"/>
      <c r="AQ38" s="40"/>
      <c r="AR38" s="32"/>
    </row>
    <row r="39" spans="2:57" s="1" customFormat="1" ht="6.95" customHeight="1" x14ac:dyDescent="0.2">
      <c r="B39" s="32"/>
      <c r="AR39" s="32"/>
    </row>
    <row r="40" spans="2:57" s="1" customFormat="1" ht="14.45" customHeight="1" x14ac:dyDescent="0.2">
      <c r="B40" s="32"/>
      <c r="AR40" s="32"/>
    </row>
    <row r="41" spans="2:57" ht="14.45" customHeight="1" x14ac:dyDescent="0.2">
      <c r="B41" s="18"/>
      <c r="AR41" s="18"/>
    </row>
    <row r="42" spans="2:57" ht="14.45" customHeight="1" x14ac:dyDescent="0.2">
      <c r="B42" s="18"/>
      <c r="AR42" s="18"/>
    </row>
    <row r="43" spans="2:57" ht="14.45" customHeight="1" x14ac:dyDescent="0.2">
      <c r="B43" s="18"/>
      <c r="AR43" s="18"/>
    </row>
    <row r="44" spans="2:57" ht="14.45" customHeight="1" x14ac:dyDescent="0.2">
      <c r="B44" s="18"/>
      <c r="AR44" s="18"/>
    </row>
    <row r="45" spans="2:57" ht="14.45" customHeight="1" x14ac:dyDescent="0.2">
      <c r="B45" s="18"/>
      <c r="AR45" s="18"/>
    </row>
    <row r="46" spans="2:57" ht="14.45" customHeight="1" x14ac:dyDescent="0.2">
      <c r="B46" s="18"/>
      <c r="AR46" s="18"/>
    </row>
    <row r="47" spans="2:57" ht="14.45" customHeight="1" x14ac:dyDescent="0.2">
      <c r="B47" s="18"/>
      <c r="AR47" s="18"/>
    </row>
    <row r="48" spans="2:57" ht="14.45" customHeight="1" x14ac:dyDescent="0.2">
      <c r="B48" s="18"/>
      <c r="AR48" s="18"/>
    </row>
    <row r="49" spans="2:44" s="1" customFormat="1" ht="14.45" customHeight="1" x14ac:dyDescent="0.2">
      <c r="B49" s="32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32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75" x14ac:dyDescent="0.2">
      <c r="B60" s="32"/>
      <c r="D60" s="46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53</v>
      </c>
      <c r="AI60" s="34"/>
      <c r="AJ60" s="34"/>
      <c r="AK60" s="34"/>
      <c r="AL60" s="34"/>
      <c r="AM60" s="46" t="s">
        <v>54</v>
      </c>
      <c r="AN60" s="34"/>
      <c r="AO60" s="34"/>
      <c r="AR60" s="32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2.75" x14ac:dyDescent="0.2">
      <c r="B64" s="32"/>
      <c r="D64" s="44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56</v>
      </c>
      <c r="AI64" s="45"/>
      <c r="AJ64" s="45"/>
      <c r="AK64" s="45"/>
      <c r="AL64" s="45"/>
      <c r="AM64" s="45"/>
      <c r="AN64" s="45"/>
      <c r="AO64" s="45"/>
      <c r="AR64" s="32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75" x14ac:dyDescent="0.2">
      <c r="B75" s="32"/>
      <c r="D75" s="46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53</v>
      </c>
      <c r="AI75" s="34"/>
      <c r="AJ75" s="34"/>
      <c r="AK75" s="34"/>
      <c r="AL75" s="34"/>
      <c r="AM75" s="46" t="s">
        <v>54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 x14ac:dyDescent="0.2">
      <c r="B82" s="32"/>
      <c r="C82" s="19" t="s">
        <v>57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51"/>
      <c r="C84" s="25" t="s">
        <v>12</v>
      </c>
      <c r="L84" s="3" t="str">
        <f>K5</f>
        <v>0124</v>
      </c>
      <c r="AR84" s="51"/>
    </row>
    <row r="85" spans="1:91" s="4" customFormat="1" ht="36.950000000000003" customHeight="1" x14ac:dyDescent="0.2">
      <c r="B85" s="52"/>
      <c r="C85" s="53" t="s">
        <v>15</v>
      </c>
      <c r="L85" s="221" t="str">
        <f>K6</f>
        <v xml:space="preserve">Rekonštrukcia spŕch v Energetickom centre - DPB, a.s., Olejkárska 1 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R85" s="52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5" t="s">
        <v>19</v>
      </c>
      <c r="L87" s="54" t="str">
        <f>IF(K8="","",K8)</f>
        <v>Bratislava</v>
      </c>
      <c r="AI87" s="25" t="s">
        <v>21</v>
      </c>
      <c r="AM87" s="223" t="str">
        <f>IF(AN8= "","",AN8)</f>
        <v>24. 1. 2024</v>
      </c>
      <c r="AN87" s="223"/>
      <c r="AR87" s="32"/>
    </row>
    <row r="88" spans="1:91" s="1" customFormat="1" ht="6.95" customHeight="1" x14ac:dyDescent="0.2">
      <c r="B88" s="32"/>
      <c r="AR88" s="32"/>
    </row>
    <row r="89" spans="1:91" s="1" customFormat="1" ht="15.2" customHeight="1" x14ac:dyDescent="0.2">
      <c r="B89" s="32"/>
      <c r="C89" s="25" t="s">
        <v>23</v>
      </c>
      <c r="L89" s="3" t="str">
        <f>IF(E11= "","",E11)</f>
        <v>Dopravný podnik Bratislava, akciová spoločnosť</v>
      </c>
      <c r="AI89" s="25" t="s">
        <v>31</v>
      </c>
      <c r="AM89" s="228" t="str">
        <f>IF(E17="","",E17)</f>
        <v xml:space="preserve"> </v>
      </c>
      <c r="AN89" s="229"/>
      <c r="AO89" s="229"/>
      <c r="AP89" s="229"/>
      <c r="AR89" s="32"/>
      <c r="AS89" s="224" t="s">
        <v>58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 x14ac:dyDescent="0.2">
      <c r="B90" s="32"/>
      <c r="C90" s="25" t="s">
        <v>29</v>
      </c>
      <c r="L90" s="3" t="str">
        <f>IF(E14= "Vyplň údaj","",E14)</f>
        <v/>
      </c>
      <c r="AI90" s="25" t="s">
        <v>34</v>
      </c>
      <c r="AM90" s="228" t="str">
        <f>IF(E20="","",E20)</f>
        <v xml:space="preserve"> </v>
      </c>
      <c r="AN90" s="229"/>
      <c r="AO90" s="229"/>
      <c r="AP90" s="229"/>
      <c r="AR90" s="32"/>
      <c r="AS90" s="226"/>
      <c r="AT90" s="227"/>
      <c r="BD90" s="59"/>
    </row>
    <row r="91" spans="1:91" s="1" customFormat="1" ht="10.9" customHeight="1" x14ac:dyDescent="0.2">
      <c r="B91" s="32"/>
      <c r="AR91" s="32"/>
      <c r="AS91" s="226"/>
      <c r="AT91" s="227"/>
      <c r="BD91" s="59"/>
    </row>
    <row r="92" spans="1:91" s="1" customFormat="1" ht="29.25" customHeight="1" x14ac:dyDescent="0.2">
      <c r="B92" s="32"/>
      <c r="C92" s="230" t="s">
        <v>59</v>
      </c>
      <c r="D92" s="231"/>
      <c r="E92" s="231"/>
      <c r="F92" s="231"/>
      <c r="G92" s="231"/>
      <c r="H92" s="60"/>
      <c r="I92" s="233" t="s">
        <v>60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61</v>
      </c>
      <c r="AH92" s="231"/>
      <c r="AI92" s="231"/>
      <c r="AJ92" s="231"/>
      <c r="AK92" s="231"/>
      <c r="AL92" s="231"/>
      <c r="AM92" s="231"/>
      <c r="AN92" s="233" t="s">
        <v>62</v>
      </c>
      <c r="AO92" s="231"/>
      <c r="AP92" s="234"/>
      <c r="AQ92" s="61" t="s">
        <v>63</v>
      </c>
      <c r="AR92" s="32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4" t="s">
        <v>75</v>
      </c>
    </row>
    <row r="93" spans="1:91" s="1" customFormat="1" ht="10.9" customHeight="1" x14ac:dyDescent="0.2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 x14ac:dyDescent="0.2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45">
        <f>ROUND(AG95,2)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4</v>
      </c>
      <c r="BX94" s="75" t="s">
        <v>81</v>
      </c>
      <c r="CL94" s="75" t="s">
        <v>1</v>
      </c>
    </row>
    <row r="95" spans="1:91" s="6" customFormat="1" ht="24.75" customHeight="1" x14ac:dyDescent="0.2">
      <c r="B95" s="77"/>
      <c r="C95" s="78"/>
      <c r="D95" s="238" t="s">
        <v>82</v>
      </c>
      <c r="E95" s="238"/>
      <c r="F95" s="238"/>
      <c r="G95" s="238"/>
      <c r="H95" s="238"/>
      <c r="I95" s="79"/>
      <c r="J95" s="238" t="s">
        <v>83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7">
        <f>ROUND(SUM(AG96:AG98),2)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0" t="s">
        <v>84</v>
      </c>
      <c r="AR95" s="77"/>
      <c r="AS95" s="81">
        <f>ROUND(SUM(AS96:AS98),2)</f>
        <v>0</v>
      </c>
      <c r="AT95" s="82">
        <f>ROUND(SUM(AV95:AW95),2)</f>
        <v>0</v>
      </c>
      <c r="AU95" s="83">
        <f>ROUND(SUM(AU96:AU98),5)</f>
        <v>0</v>
      </c>
      <c r="AV95" s="82">
        <f>ROUND(AZ95*L32,2)</f>
        <v>0</v>
      </c>
      <c r="AW95" s="82">
        <f>ROUND(BA95*L33,2)</f>
        <v>0</v>
      </c>
      <c r="AX95" s="82">
        <f>ROUND(BB95*L32,2)</f>
        <v>0</v>
      </c>
      <c r="AY95" s="82">
        <f>ROUND(BC95*L33,2)</f>
        <v>0</v>
      </c>
      <c r="AZ95" s="82">
        <f>ROUND(SUM(AZ96:AZ98),2)</f>
        <v>0</v>
      </c>
      <c r="BA95" s="82">
        <f>ROUND(SUM(BA96:BA98),2)</f>
        <v>0</v>
      </c>
      <c r="BB95" s="82">
        <f>ROUND(SUM(BB96:BB98),2)</f>
        <v>0</v>
      </c>
      <c r="BC95" s="82">
        <f>ROUND(SUM(BC96:BC98),2)</f>
        <v>0</v>
      </c>
      <c r="BD95" s="84">
        <f>ROUND(SUM(BD96:BD98),2)</f>
        <v>0</v>
      </c>
      <c r="BS95" s="85" t="s">
        <v>77</v>
      </c>
      <c r="BT95" s="85" t="s">
        <v>85</v>
      </c>
      <c r="BV95" s="85" t="s">
        <v>80</v>
      </c>
      <c r="BW95" s="85" t="s">
        <v>86</v>
      </c>
      <c r="BX95" s="85" t="s">
        <v>4</v>
      </c>
      <c r="CL95" s="85" t="s">
        <v>1</v>
      </c>
      <c r="CM95" s="85" t="s">
        <v>78</v>
      </c>
    </row>
    <row r="96" spans="1:91" s="3" customFormat="1" ht="23.25" customHeight="1" x14ac:dyDescent="0.2">
      <c r="A96" s="86" t="s">
        <v>87</v>
      </c>
      <c r="B96" s="51"/>
      <c r="C96" s="9"/>
      <c r="D96" s="9"/>
      <c r="E96" s="239" t="s">
        <v>82</v>
      </c>
      <c r="F96" s="239"/>
      <c r="G96" s="239"/>
      <c r="H96" s="239"/>
      <c r="I96" s="239"/>
      <c r="J96" s="9"/>
      <c r="K96" s="239" t="s">
        <v>83</v>
      </c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42">
        <f>'01 - Sprchy pre pracovník...'!J32</f>
        <v>0</v>
      </c>
      <c r="AH96" s="243"/>
      <c r="AI96" s="243"/>
      <c r="AJ96" s="243"/>
      <c r="AK96" s="243"/>
      <c r="AL96" s="243"/>
      <c r="AM96" s="243"/>
      <c r="AN96" s="242">
        <f>SUM(AG96,AT96)</f>
        <v>0</v>
      </c>
      <c r="AO96" s="243"/>
      <c r="AP96" s="243"/>
      <c r="AQ96" s="87" t="s">
        <v>88</v>
      </c>
      <c r="AR96" s="51"/>
      <c r="AS96" s="88">
        <v>0</v>
      </c>
      <c r="AT96" s="89">
        <f>ROUND(SUM(AV96:AW96),2)</f>
        <v>0</v>
      </c>
      <c r="AU96" s="90">
        <f>'01 - Sprchy pre pracovník...'!P147</f>
        <v>0</v>
      </c>
      <c r="AV96" s="89">
        <f>'01 - Sprchy pre pracovník...'!J35</f>
        <v>0</v>
      </c>
      <c r="AW96" s="89">
        <f>'01 - Sprchy pre pracovník...'!J36</f>
        <v>0</v>
      </c>
      <c r="AX96" s="89">
        <f>'01 - Sprchy pre pracovník...'!J37</f>
        <v>0</v>
      </c>
      <c r="AY96" s="89">
        <f>'01 - Sprchy pre pracovník...'!J38</f>
        <v>0</v>
      </c>
      <c r="AZ96" s="89">
        <f>'01 - Sprchy pre pracovník...'!F35</f>
        <v>0</v>
      </c>
      <c r="BA96" s="89">
        <f>'01 - Sprchy pre pracovník...'!F36</f>
        <v>0</v>
      </c>
      <c r="BB96" s="89">
        <f>'01 - Sprchy pre pracovník...'!F37</f>
        <v>0</v>
      </c>
      <c r="BC96" s="89">
        <f>'01 - Sprchy pre pracovník...'!F38</f>
        <v>0</v>
      </c>
      <c r="BD96" s="91">
        <f>'01 - Sprchy pre pracovník...'!F39</f>
        <v>0</v>
      </c>
      <c r="BT96" s="23" t="s">
        <v>89</v>
      </c>
      <c r="BU96" s="23" t="s">
        <v>90</v>
      </c>
      <c r="BV96" s="23" t="s">
        <v>80</v>
      </c>
      <c r="BW96" s="23" t="s">
        <v>86</v>
      </c>
      <c r="BX96" s="23" t="s">
        <v>4</v>
      </c>
      <c r="CL96" s="23" t="s">
        <v>1</v>
      </c>
      <c r="CM96" s="23" t="s">
        <v>78</v>
      </c>
    </row>
    <row r="97" spans="1:90" s="3" customFormat="1" ht="16.5" customHeight="1" x14ac:dyDescent="0.2">
      <c r="A97" s="86" t="s">
        <v>87</v>
      </c>
      <c r="B97" s="51"/>
      <c r="C97" s="9"/>
      <c r="D97" s="9"/>
      <c r="E97" s="239" t="s">
        <v>82</v>
      </c>
      <c r="F97" s="239"/>
      <c r="G97" s="239"/>
      <c r="H97" s="239"/>
      <c r="I97" s="239"/>
      <c r="J97" s="9"/>
      <c r="K97" s="239" t="s">
        <v>91</v>
      </c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42">
        <f>'01 - Elektroinštalácia'!J34</f>
        <v>0</v>
      </c>
      <c r="AH97" s="243"/>
      <c r="AI97" s="243"/>
      <c r="AJ97" s="243"/>
      <c r="AK97" s="243"/>
      <c r="AL97" s="243"/>
      <c r="AM97" s="243"/>
      <c r="AN97" s="242">
        <f>SUM(AG97,AT97)</f>
        <v>0</v>
      </c>
      <c r="AO97" s="243"/>
      <c r="AP97" s="243"/>
      <c r="AQ97" s="87" t="s">
        <v>88</v>
      </c>
      <c r="AR97" s="51"/>
      <c r="AS97" s="88">
        <v>0</v>
      </c>
      <c r="AT97" s="89">
        <f>ROUND(SUM(AV97:AW97),2)</f>
        <v>0</v>
      </c>
      <c r="AU97" s="90">
        <f>'01 - Elektroinštalácia'!P134</f>
        <v>0</v>
      </c>
      <c r="AV97" s="89">
        <f>'01 - Elektroinštalácia'!J37</f>
        <v>0</v>
      </c>
      <c r="AW97" s="89">
        <f>'01 - Elektroinštalácia'!J38</f>
        <v>0</v>
      </c>
      <c r="AX97" s="89">
        <f>'01 - Elektroinštalácia'!J39</f>
        <v>0</v>
      </c>
      <c r="AY97" s="89">
        <f>'01 - Elektroinštalácia'!J40</f>
        <v>0</v>
      </c>
      <c r="AZ97" s="89">
        <f>'01 - Elektroinštalácia'!F37</f>
        <v>0</v>
      </c>
      <c r="BA97" s="89">
        <f>'01 - Elektroinštalácia'!F38</f>
        <v>0</v>
      </c>
      <c r="BB97" s="89">
        <f>'01 - Elektroinštalácia'!F39</f>
        <v>0</v>
      </c>
      <c r="BC97" s="89">
        <f>'01 - Elektroinštalácia'!F40</f>
        <v>0</v>
      </c>
      <c r="BD97" s="91">
        <f>'01 - Elektroinštalácia'!F41</f>
        <v>0</v>
      </c>
      <c r="BT97" s="23" t="s">
        <v>89</v>
      </c>
      <c r="BV97" s="23" t="s">
        <v>80</v>
      </c>
      <c r="BW97" s="23" t="s">
        <v>92</v>
      </c>
      <c r="BX97" s="23" t="s">
        <v>86</v>
      </c>
      <c r="CL97" s="23" t="s">
        <v>1</v>
      </c>
    </row>
    <row r="98" spans="1:90" s="3" customFormat="1" ht="16.5" customHeight="1" x14ac:dyDescent="0.2">
      <c r="A98" s="86" t="s">
        <v>87</v>
      </c>
      <c r="B98" s="51"/>
      <c r="C98" s="9"/>
      <c r="D98" s="9"/>
      <c r="E98" s="239" t="s">
        <v>93</v>
      </c>
      <c r="F98" s="239"/>
      <c r="G98" s="239"/>
      <c r="H98" s="239"/>
      <c r="I98" s="239"/>
      <c r="J98" s="9"/>
      <c r="K98" s="239" t="s">
        <v>94</v>
      </c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42">
        <f>'02 - Zdravotechnika, vyku...'!J34</f>
        <v>0</v>
      </c>
      <c r="AH98" s="243"/>
      <c r="AI98" s="243"/>
      <c r="AJ98" s="243"/>
      <c r="AK98" s="243"/>
      <c r="AL98" s="243"/>
      <c r="AM98" s="243"/>
      <c r="AN98" s="242">
        <f>SUM(AG98,AT98)</f>
        <v>0</v>
      </c>
      <c r="AO98" s="243"/>
      <c r="AP98" s="243"/>
      <c r="AQ98" s="87" t="s">
        <v>88</v>
      </c>
      <c r="AR98" s="51"/>
      <c r="AS98" s="92">
        <v>0</v>
      </c>
      <c r="AT98" s="93">
        <f>ROUND(SUM(AV98:AW98),2)</f>
        <v>0</v>
      </c>
      <c r="AU98" s="94">
        <f>'02 - Zdravotechnika, vyku...'!P136</f>
        <v>0</v>
      </c>
      <c r="AV98" s="93">
        <f>'02 - Zdravotechnika, vyku...'!J37</f>
        <v>0</v>
      </c>
      <c r="AW98" s="93">
        <f>'02 - Zdravotechnika, vyku...'!J38</f>
        <v>0</v>
      </c>
      <c r="AX98" s="93">
        <f>'02 - Zdravotechnika, vyku...'!J39</f>
        <v>0</v>
      </c>
      <c r="AY98" s="93">
        <f>'02 - Zdravotechnika, vyku...'!J40</f>
        <v>0</v>
      </c>
      <c r="AZ98" s="93">
        <f>'02 - Zdravotechnika, vyku...'!F37</f>
        <v>0</v>
      </c>
      <c r="BA98" s="93">
        <f>'02 - Zdravotechnika, vyku...'!F38</f>
        <v>0</v>
      </c>
      <c r="BB98" s="93">
        <f>'02 - Zdravotechnika, vyku...'!F39</f>
        <v>0</v>
      </c>
      <c r="BC98" s="93">
        <f>'02 - Zdravotechnika, vyku...'!F40</f>
        <v>0</v>
      </c>
      <c r="BD98" s="95">
        <f>'02 - Zdravotechnika, vyku...'!F41</f>
        <v>0</v>
      </c>
      <c r="BT98" s="23" t="s">
        <v>89</v>
      </c>
      <c r="BV98" s="23" t="s">
        <v>80</v>
      </c>
      <c r="BW98" s="23" t="s">
        <v>95</v>
      </c>
      <c r="BX98" s="23" t="s">
        <v>86</v>
      </c>
      <c r="CL98" s="23" t="s">
        <v>1</v>
      </c>
    </row>
    <row r="99" spans="1:90" x14ac:dyDescent="0.2">
      <c r="B99" s="18"/>
      <c r="AR99" s="18"/>
    </row>
    <row r="100" spans="1:90" s="1" customFormat="1" ht="30" customHeight="1" x14ac:dyDescent="0.2">
      <c r="B100" s="32"/>
      <c r="C100" s="67" t="s">
        <v>96</v>
      </c>
      <c r="AG100" s="246">
        <f>ROUND(SUM(AG101:AG104), 2)</f>
        <v>0</v>
      </c>
      <c r="AH100" s="246"/>
      <c r="AI100" s="246"/>
      <c r="AJ100" s="246"/>
      <c r="AK100" s="246"/>
      <c r="AL100" s="246"/>
      <c r="AM100" s="246"/>
      <c r="AN100" s="246">
        <f>ROUND(SUM(AN101:AN104), 2)</f>
        <v>0</v>
      </c>
      <c r="AO100" s="246"/>
      <c r="AP100" s="246"/>
      <c r="AQ100" s="96"/>
      <c r="AR100" s="32"/>
      <c r="AS100" s="62" t="s">
        <v>97</v>
      </c>
      <c r="AT100" s="63" t="s">
        <v>98</v>
      </c>
      <c r="AU100" s="63" t="s">
        <v>42</v>
      </c>
      <c r="AV100" s="64" t="s">
        <v>65</v>
      </c>
    </row>
    <row r="101" spans="1:90" s="1" customFormat="1" ht="19.899999999999999" customHeight="1" x14ac:dyDescent="0.2">
      <c r="B101" s="32"/>
      <c r="D101" s="240" t="s">
        <v>99</v>
      </c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G101" s="241">
        <f>ROUND(AG94 * AS101, 2)</f>
        <v>0</v>
      </c>
      <c r="AH101" s="242"/>
      <c r="AI101" s="242"/>
      <c r="AJ101" s="242"/>
      <c r="AK101" s="242"/>
      <c r="AL101" s="242"/>
      <c r="AM101" s="242"/>
      <c r="AN101" s="242">
        <f>ROUND(AG101 + AV101, 2)</f>
        <v>0</v>
      </c>
      <c r="AO101" s="242"/>
      <c r="AP101" s="242"/>
      <c r="AR101" s="32"/>
      <c r="AS101" s="98">
        <v>0</v>
      </c>
      <c r="AT101" s="99" t="s">
        <v>100</v>
      </c>
      <c r="AU101" s="99" t="s">
        <v>43</v>
      </c>
      <c r="AV101" s="91">
        <f>ROUND(IF(AU101="základná",AG101*L32,IF(AU101="znížená",AG101*L33,0)), 2)</f>
        <v>0</v>
      </c>
      <c r="BV101" s="15" t="s">
        <v>101</v>
      </c>
      <c r="BY101" s="100">
        <f>IF(AU101="základná",AV101,0)</f>
        <v>0</v>
      </c>
      <c r="BZ101" s="100">
        <f>IF(AU101="znížená",AV101,0)</f>
        <v>0</v>
      </c>
      <c r="CA101" s="100">
        <v>0</v>
      </c>
      <c r="CB101" s="100">
        <v>0</v>
      </c>
      <c r="CC101" s="100">
        <v>0</v>
      </c>
      <c r="CD101" s="100">
        <f>IF(AU101="základná",AG101,0)</f>
        <v>0</v>
      </c>
      <c r="CE101" s="100">
        <f>IF(AU101="znížená",AG101,0)</f>
        <v>0</v>
      </c>
      <c r="CF101" s="100">
        <f>IF(AU101="zákl. prenesená",AG101,0)</f>
        <v>0</v>
      </c>
      <c r="CG101" s="100">
        <f>IF(AU101="zníž. prenesená",AG101,0)</f>
        <v>0</v>
      </c>
      <c r="CH101" s="100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>x</v>
      </c>
    </row>
    <row r="102" spans="1:90" s="1" customFormat="1" ht="19.899999999999999" customHeight="1" x14ac:dyDescent="0.2">
      <c r="B102" s="32"/>
      <c r="D102" s="244" t="s">
        <v>102</v>
      </c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G102" s="241">
        <f>ROUND(AG94 * AS102, 2)</f>
        <v>0</v>
      </c>
      <c r="AH102" s="242"/>
      <c r="AI102" s="242"/>
      <c r="AJ102" s="242"/>
      <c r="AK102" s="242"/>
      <c r="AL102" s="242"/>
      <c r="AM102" s="242"/>
      <c r="AN102" s="242">
        <f>ROUND(AG102 + AV102, 2)</f>
        <v>0</v>
      </c>
      <c r="AO102" s="242"/>
      <c r="AP102" s="242"/>
      <c r="AR102" s="32"/>
      <c r="AS102" s="98">
        <v>0</v>
      </c>
      <c r="AT102" s="99" t="s">
        <v>100</v>
      </c>
      <c r="AU102" s="99" t="s">
        <v>43</v>
      </c>
      <c r="AV102" s="91">
        <f>ROUND(IF(AU102="základná",AG102*L32,IF(AU102="znížená",AG102*L33,0)), 2)</f>
        <v>0</v>
      </c>
      <c r="BV102" s="15" t="s">
        <v>103</v>
      </c>
      <c r="BY102" s="100">
        <f>IF(AU102="základná",AV102,0)</f>
        <v>0</v>
      </c>
      <c r="BZ102" s="100">
        <f>IF(AU102="znížená",AV102,0)</f>
        <v>0</v>
      </c>
      <c r="CA102" s="100">
        <v>0</v>
      </c>
      <c r="CB102" s="100">
        <v>0</v>
      </c>
      <c r="CC102" s="100">
        <v>0</v>
      </c>
      <c r="CD102" s="100">
        <f>IF(AU102="základná",AG102,0)</f>
        <v>0</v>
      </c>
      <c r="CE102" s="100">
        <f>IF(AU102="znížená",AG102,0)</f>
        <v>0</v>
      </c>
      <c r="CF102" s="100">
        <f>IF(AU102="zákl. prenesená",AG102,0)</f>
        <v>0</v>
      </c>
      <c r="CG102" s="100">
        <f>IF(AU102="zníž. prenesená",AG102,0)</f>
        <v>0</v>
      </c>
      <c r="CH102" s="100">
        <f>IF(AU102="nulová",AG102,0)</f>
        <v>0</v>
      </c>
      <c r="CI102" s="15">
        <f>IF(AU102="základná",1,IF(AU102="znížená",2,IF(AU102="zákl. prenesená",4,IF(AU102="zníž. prenesená",5,3))))</f>
        <v>1</v>
      </c>
      <c r="CJ102" s="15">
        <f>IF(AT102="stavebná časť",1,IF(AT102="investičná časť",2,3))</f>
        <v>1</v>
      </c>
      <c r="CK102" s="15" t="str">
        <f>IF(D102="Vyplň vlastné","","x")</f>
        <v/>
      </c>
    </row>
    <row r="103" spans="1:90" s="1" customFormat="1" ht="19.899999999999999" customHeight="1" x14ac:dyDescent="0.2">
      <c r="B103" s="32"/>
      <c r="D103" s="244" t="s">
        <v>102</v>
      </c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G103" s="241">
        <f>ROUND(AG94 * AS103, 2)</f>
        <v>0</v>
      </c>
      <c r="AH103" s="242"/>
      <c r="AI103" s="242"/>
      <c r="AJ103" s="242"/>
      <c r="AK103" s="242"/>
      <c r="AL103" s="242"/>
      <c r="AM103" s="242"/>
      <c r="AN103" s="242">
        <f>ROUND(AG103 + AV103, 2)</f>
        <v>0</v>
      </c>
      <c r="AO103" s="242"/>
      <c r="AP103" s="242"/>
      <c r="AR103" s="32"/>
      <c r="AS103" s="98">
        <v>0</v>
      </c>
      <c r="AT103" s="99" t="s">
        <v>100</v>
      </c>
      <c r="AU103" s="99" t="s">
        <v>43</v>
      </c>
      <c r="AV103" s="91">
        <f>ROUND(IF(AU103="základná",AG103*L32,IF(AU103="znížená",AG103*L33,0)), 2)</f>
        <v>0</v>
      </c>
      <c r="BV103" s="15" t="s">
        <v>103</v>
      </c>
      <c r="BY103" s="100">
        <f>IF(AU103="základná",AV103,0)</f>
        <v>0</v>
      </c>
      <c r="BZ103" s="100">
        <f>IF(AU103="znížená",AV103,0)</f>
        <v>0</v>
      </c>
      <c r="CA103" s="100">
        <v>0</v>
      </c>
      <c r="CB103" s="100">
        <v>0</v>
      </c>
      <c r="CC103" s="100">
        <v>0</v>
      </c>
      <c r="CD103" s="100">
        <f>IF(AU103="základná",AG103,0)</f>
        <v>0</v>
      </c>
      <c r="CE103" s="100">
        <f>IF(AU103="znížená",AG103,0)</f>
        <v>0</v>
      </c>
      <c r="CF103" s="100">
        <f>IF(AU103="zákl. prenesená",AG103,0)</f>
        <v>0</v>
      </c>
      <c r="CG103" s="100">
        <f>IF(AU103="zníž. prenesená",AG103,0)</f>
        <v>0</v>
      </c>
      <c r="CH103" s="100">
        <f>IF(AU103="nulová",AG103,0)</f>
        <v>0</v>
      </c>
      <c r="CI103" s="15">
        <f>IF(AU103="základná",1,IF(AU103="znížená",2,IF(AU103="zákl. prenesená",4,IF(AU103="zníž. prenesená",5,3))))</f>
        <v>1</v>
      </c>
      <c r="CJ103" s="15">
        <f>IF(AT103="stavebná časť",1,IF(AT103="investičná časť",2,3))</f>
        <v>1</v>
      </c>
      <c r="CK103" s="15" t="str">
        <f>IF(D103="Vyplň vlastné","","x")</f>
        <v/>
      </c>
    </row>
    <row r="104" spans="1:90" s="1" customFormat="1" ht="19.899999999999999" customHeight="1" x14ac:dyDescent="0.2">
      <c r="B104" s="32"/>
      <c r="D104" s="244" t="s">
        <v>102</v>
      </c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G104" s="241">
        <f>ROUND(AG94 * AS104, 2)</f>
        <v>0</v>
      </c>
      <c r="AH104" s="242"/>
      <c r="AI104" s="242"/>
      <c r="AJ104" s="242"/>
      <c r="AK104" s="242"/>
      <c r="AL104" s="242"/>
      <c r="AM104" s="242"/>
      <c r="AN104" s="242">
        <f>ROUND(AG104 + AV104, 2)</f>
        <v>0</v>
      </c>
      <c r="AO104" s="242"/>
      <c r="AP104" s="242"/>
      <c r="AR104" s="32"/>
      <c r="AS104" s="101">
        <v>0</v>
      </c>
      <c r="AT104" s="102" t="s">
        <v>100</v>
      </c>
      <c r="AU104" s="102" t="s">
        <v>43</v>
      </c>
      <c r="AV104" s="95">
        <f>ROUND(IF(AU104="základná",AG104*L32,IF(AU104="znížená",AG104*L33,0)), 2)</f>
        <v>0</v>
      </c>
      <c r="BV104" s="15" t="s">
        <v>103</v>
      </c>
      <c r="BY104" s="100">
        <f>IF(AU104="základná",AV104,0)</f>
        <v>0</v>
      </c>
      <c r="BZ104" s="100">
        <f>IF(AU104="znížená",AV104,0)</f>
        <v>0</v>
      </c>
      <c r="CA104" s="100">
        <v>0</v>
      </c>
      <c r="CB104" s="100">
        <v>0</v>
      </c>
      <c r="CC104" s="100">
        <v>0</v>
      </c>
      <c r="CD104" s="100">
        <f>IF(AU104="základná",AG104,0)</f>
        <v>0</v>
      </c>
      <c r="CE104" s="100">
        <f>IF(AU104="znížená",AG104,0)</f>
        <v>0</v>
      </c>
      <c r="CF104" s="100">
        <f>IF(AU104="zákl. prenesená",AG104,0)</f>
        <v>0</v>
      </c>
      <c r="CG104" s="100">
        <f>IF(AU104="zníž. prenesená",AG104,0)</f>
        <v>0</v>
      </c>
      <c r="CH104" s="100">
        <f>IF(AU104="nulová",AG104,0)</f>
        <v>0</v>
      </c>
      <c r="CI104" s="15">
        <f>IF(AU104="základná",1,IF(AU104="znížená",2,IF(AU104="zákl. prenesená",4,IF(AU104="zníž. prenesená",5,3))))</f>
        <v>1</v>
      </c>
      <c r="CJ104" s="15">
        <f>IF(AT104="stavebná časť",1,IF(AT104="investičná časť",2,3))</f>
        <v>1</v>
      </c>
      <c r="CK104" s="15" t="str">
        <f>IF(D104="Vyplň vlastné","","x")</f>
        <v/>
      </c>
    </row>
    <row r="105" spans="1:90" s="1" customFormat="1" ht="10.9" customHeight="1" x14ac:dyDescent="0.2">
      <c r="B105" s="32"/>
      <c r="AR105" s="32"/>
    </row>
    <row r="106" spans="1:90" s="1" customFormat="1" ht="30" customHeight="1" x14ac:dyDescent="0.2">
      <c r="B106" s="32"/>
      <c r="C106" s="103" t="s">
        <v>104</v>
      </c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247">
        <f>ROUND(AG94 + AG100, 2)</f>
        <v>0</v>
      </c>
      <c r="AH106" s="247"/>
      <c r="AI106" s="247"/>
      <c r="AJ106" s="247"/>
      <c r="AK106" s="247"/>
      <c r="AL106" s="247"/>
      <c r="AM106" s="247"/>
      <c r="AN106" s="247">
        <f>ROUND(AN94 + AN100, 2)</f>
        <v>0</v>
      </c>
      <c r="AO106" s="247"/>
      <c r="AP106" s="247"/>
      <c r="AQ106" s="104"/>
      <c r="AR106" s="32"/>
    </row>
    <row r="107" spans="1:90" s="1" customFormat="1" ht="6.95" customHeight="1" x14ac:dyDescent="0.2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32"/>
    </row>
  </sheetData>
  <mergeCells count="72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D104:AB104"/>
    <mergeCell ref="AG104:AM104"/>
    <mergeCell ref="AN104:AP104"/>
    <mergeCell ref="AG94:AM94"/>
    <mergeCell ref="AN94:AP94"/>
    <mergeCell ref="AG100:AM100"/>
    <mergeCell ref="AN100:AP100"/>
    <mergeCell ref="D102:AB102"/>
    <mergeCell ref="AG102:AM102"/>
    <mergeCell ref="AN102:AP102"/>
    <mergeCell ref="D103:AB103"/>
    <mergeCell ref="AG103:AM103"/>
    <mergeCell ref="AN103:AP103"/>
    <mergeCell ref="AN98:AP98"/>
    <mergeCell ref="AG98:AM98"/>
    <mergeCell ref="E98:I98"/>
    <mergeCell ref="K98:AF98"/>
    <mergeCell ref="D101:AB101"/>
    <mergeCell ref="AG101:AM101"/>
    <mergeCell ref="AN101:AP101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100:AU104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0:AT104" xr:uid="{00000000-0002-0000-0000-000001000000}">
      <formula1>"stavebná časť, technologická časť, investičná časť"</formula1>
    </dataValidation>
  </dataValidations>
  <hyperlinks>
    <hyperlink ref="A96" location="'01 - Sprchy pre pracovník...'!C2" display="/" xr:uid="{00000000-0004-0000-0000-000000000000}"/>
    <hyperlink ref="A97" location="'01 - Elektroinštalácia'!C2" display="/" xr:uid="{00000000-0004-0000-0000-000001000000}"/>
    <hyperlink ref="A98" location="'02 - Zdravotechnika, vyku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8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268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5" t="s">
        <v>86</v>
      </c>
      <c r="AZ2" s="106" t="s">
        <v>105</v>
      </c>
      <c r="BA2" s="106" t="s">
        <v>106</v>
      </c>
      <c r="BB2" s="106" t="s">
        <v>1</v>
      </c>
      <c r="BC2" s="106" t="s">
        <v>107</v>
      </c>
      <c r="BD2" s="106" t="s">
        <v>89</v>
      </c>
    </row>
    <row r="3" spans="2:5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  <c r="AZ3" s="106" t="s">
        <v>108</v>
      </c>
      <c r="BA3" s="106" t="s">
        <v>106</v>
      </c>
      <c r="BB3" s="106" t="s">
        <v>1</v>
      </c>
      <c r="BC3" s="106" t="s">
        <v>109</v>
      </c>
      <c r="BD3" s="106" t="s">
        <v>89</v>
      </c>
    </row>
    <row r="4" spans="2:56" ht="24.95" customHeight="1" x14ac:dyDescent="0.2">
      <c r="B4" s="18"/>
      <c r="D4" s="19" t="s">
        <v>110</v>
      </c>
      <c r="L4" s="18"/>
      <c r="M4" s="107" t="s">
        <v>9</v>
      </c>
      <c r="AT4" s="15" t="s">
        <v>3</v>
      </c>
      <c r="AZ4" s="106" t="s">
        <v>111</v>
      </c>
      <c r="BA4" s="106" t="s">
        <v>106</v>
      </c>
      <c r="BB4" s="106" t="s">
        <v>1</v>
      </c>
      <c r="BC4" s="106" t="s">
        <v>112</v>
      </c>
      <c r="BD4" s="106" t="s">
        <v>89</v>
      </c>
    </row>
    <row r="5" spans="2:56" ht="6.95" customHeight="1" x14ac:dyDescent="0.2">
      <c r="B5" s="18"/>
      <c r="L5" s="18"/>
      <c r="AZ5" s="106" t="s">
        <v>113</v>
      </c>
      <c r="BA5" s="106" t="s">
        <v>114</v>
      </c>
      <c r="BB5" s="106" t="s">
        <v>1</v>
      </c>
      <c r="BC5" s="106" t="s">
        <v>115</v>
      </c>
      <c r="BD5" s="106" t="s">
        <v>89</v>
      </c>
    </row>
    <row r="6" spans="2:56" ht="12" customHeight="1" x14ac:dyDescent="0.2">
      <c r="B6" s="18"/>
      <c r="D6" s="25" t="s">
        <v>15</v>
      </c>
      <c r="L6" s="18"/>
      <c r="AZ6" s="106" t="s">
        <v>116</v>
      </c>
      <c r="BA6" s="106" t="s">
        <v>114</v>
      </c>
      <c r="BB6" s="106" t="s">
        <v>1</v>
      </c>
      <c r="BC6" s="106" t="s">
        <v>117</v>
      </c>
      <c r="BD6" s="106" t="s">
        <v>89</v>
      </c>
    </row>
    <row r="7" spans="2:56" ht="16.5" customHeight="1" x14ac:dyDescent="0.2">
      <c r="B7" s="18"/>
      <c r="E7" s="273" t="str">
        <f>'Rekapitulácia stavby'!K6</f>
        <v xml:space="preserve">Rekonštrukcia spŕch v Energetickom centre - DPB, a.s., Olejkárska 1 </v>
      </c>
      <c r="F7" s="274"/>
      <c r="G7" s="274"/>
      <c r="H7" s="274"/>
      <c r="L7" s="18"/>
      <c r="AZ7" s="106" t="s">
        <v>118</v>
      </c>
      <c r="BA7" s="106" t="s">
        <v>106</v>
      </c>
      <c r="BB7" s="106" t="s">
        <v>1</v>
      </c>
      <c r="BC7" s="106" t="s">
        <v>119</v>
      </c>
      <c r="BD7" s="106" t="s">
        <v>89</v>
      </c>
    </row>
    <row r="8" spans="2:56" s="1" customFormat="1" ht="12" customHeight="1" x14ac:dyDescent="0.2">
      <c r="B8" s="32"/>
      <c r="D8" s="25" t="s">
        <v>120</v>
      </c>
      <c r="L8" s="32"/>
    </row>
    <row r="9" spans="2:56" s="1" customFormat="1" ht="16.5" customHeight="1" x14ac:dyDescent="0.2">
      <c r="B9" s="32"/>
      <c r="E9" s="221" t="s">
        <v>121</v>
      </c>
      <c r="F9" s="275"/>
      <c r="G9" s="275"/>
      <c r="H9" s="275"/>
      <c r="L9" s="32"/>
    </row>
    <row r="10" spans="2:56" s="1" customFormat="1" x14ac:dyDescent="0.2">
      <c r="B10" s="32"/>
      <c r="L10" s="32"/>
    </row>
    <row r="11" spans="2:56" s="1" customFormat="1" ht="12" customHeight="1" x14ac:dyDescent="0.2">
      <c r="B11" s="32"/>
      <c r="D11" s="25" t="s">
        <v>17</v>
      </c>
      <c r="F11" s="23" t="s">
        <v>1</v>
      </c>
      <c r="I11" s="25" t="s">
        <v>18</v>
      </c>
      <c r="J11" s="23" t="s">
        <v>1</v>
      </c>
      <c r="L11" s="32"/>
    </row>
    <row r="12" spans="2:56" s="1" customFormat="1" ht="12" customHeight="1" x14ac:dyDescent="0.2">
      <c r="B12" s="32"/>
      <c r="D12" s="25" t="s">
        <v>19</v>
      </c>
      <c r="F12" s="23" t="s">
        <v>20</v>
      </c>
      <c r="I12" s="25" t="s">
        <v>21</v>
      </c>
      <c r="J12" s="55" t="str">
        <f>'Rekapitulácia stavby'!AN8</f>
        <v>24. 1. 2024</v>
      </c>
      <c r="L12" s="32"/>
    </row>
    <row r="13" spans="2:56" s="1" customFormat="1" ht="10.9" customHeight="1" x14ac:dyDescent="0.2">
      <c r="B13" s="32"/>
      <c r="L13" s="32"/>
    </row>
    <row r="14" spans="2:56" s="1" customFormat="1" ht="12" customHeight="1" x14ac:dyDescent="0.2">
      <c r="B14" s="32"/>
      <c r="D14" s="25" t="s">
        <v>23</v>
      </c>
      <c r="I14" s="25" t="s">
        <v>24</v>
      </c>
      <c r="J14" s="23" t="s">
        <v>25</v>
      </c>
      <c r="L14" s="32"/>
    </row>
    <row r="15" spans="2:56" s="1" customFormat="1" ht="18" customHeight="1" x14ac:dyDescent="0.2">
      <c r="B15" s="32"/>
      <c r="E15" s="23" t="s">
        <v>26</v>
      </c>
      <c r="I15" s="25" t="s">
        <v>27</v>
      </c>
      <c r="J15" s="23" t="s">
        <v>28</v>
      </c>
      <c r="L15" s="32"/>
    </row>
    <row r="16" spans="2:5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5" t="s">
        <v>29</v>
      </c>
      <c r="I17" s="25" t="s">
        <v>24</v>
      </c>
      <c r="J17" s="26" t="str">
        <f>'Rekapitulácia stavby'!AN13</f>
        <v>Vyplň údaj</v>
      </c>
      <c r="L17" s="32"/>
    </row>
    <row r="18" spans="2:12" s="1" customFormat="1" ht="18" customHeight="1" x14ac:dyDescent="0.2">
      <c r="B18" s="32"/>
      <c r="E18" s="276" t="str">
        <f>'Rekapitulácia stavby'!E14</f>
        <v>Vyplň údaj</v>
      </c>
      <c r="F18" s="251"/>
      <c r="G18" s="251"/>
      <c r="H18" s="251"/>
      <c r="I18" s="25" t="s">
        <v>27</v>
      </c>
      <c r="J18" s="26" t="str">
        <f>'Rekapitulácia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5" t="s">
        <v>31</v>
      </c>
      <c r="I20" s="25" t="s">
        <v>24</v>
      </c>
      <c r="J20" s="23" t="str">
        <f>IF('Rekapitulácia stavby'!AN16="","",'Rekapitulácia stavby'!AN16)</f>
        <v/>
      </c>
      <c r="L20" s="32"/>
    </row>
    <row r="21" spans="2:12" s="1" customFormat="1" ht="18" customHeight="1" x14ac:dyDescent="0.2">
      <c r="B21" s="32"/>
      <c r="E21" s="23" t="str">
        <f>IF('Rekapitulácia stavby'!E17="","",'Rekapitulácia stavby'!E17)</f>
        <v xml:space="preserve"> </v>
      </c>
      <c r="I21" s="25" t="s">
        <v>27</v>
      </c>
      <c r="J21" s="23" t="str">
        <f>IF('Rekapitulácia stavby'!AN17="","",'Rekapitulácia stavby'!AN17)</f>
        <v/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5" t="s">
        <v>34</v>
      </c>
      <c r="I23" s="25" t="s">
        <v>24</v>
      </c>
      <c r="J23" s="23" t="str">
        <f>IF('Rekapitulácia stavby'!AN19="","",'Rekapitulácia stavby'!AN19)</f>
        <v/>
      </c>
      <c r="L23" s="32"/>
    </row>
    <row r="24" spans="2:12" s="1" customFormat="1" ht="18" customHeight="1" x14ac:dyDescent="0.2">
      <c r="B24" s="32"/>
      <c r="E24" s="23" t="str">
        <f>IF('Rekapitulácia stavby'!E20="","",'Rekapitulácia stavby'!E20)</f>
        <v xml:space="preserve"> </v>
      </c>
      <c r="I24" s="25" t="s">
        <v>27</v>
      </c>
      <c r="J24" s="23" t="str">
        <f>IF('Rekapitulácia stavby'!AN20="","",'Rekapitulácia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5" t="s">
        <v>35</v>
      </c>
      <c r="L26" s="32"/>
    </row>
    <row r="27" spans="2:12" s="7" customFormat="1" ht="16.5" customHeight="1" x14ac:dyDescent="0.2">
      <c r="B27" s="108"/>
      <c r="E27" s="256" t="s">
        <v>1</v>
      </c>
      <c r="F27" s="256"/>
      <c r="G27" s="256"/>
      <c r="H27" s="256"/>
      <c r="L27" s="108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 x14ac:dyDescent="0.2">
      <c r="B30" s="32"/>
      <c r="D30" s="23" t="s">
        <v>122</v>
      </c>
      <c r="J30" s="31">
        <f>J96</f>
        <v>0</v>
      </c>
      <c r="L30" s="32"/>
    </row>
    <row r="31" spans="2:12" s="1" customFormat="1" ht="14.45" customHeight="1" x14ac:dyDescent="0.2">
      <c r="B31" s="32"/>
      <c r="D31" s="30" t="s">
        <v>99</v>
      </c>
      <c r="J31" s="31">
        <f>J120</f>
        <v>0</v>
      </c>
      <c r="L31" s="32"/>
    </row>
    <row r="32" spans="2:12" s="1" customFormat="1" ht="25.35" customHeight="1" x14ac:dyDescent="0.2">
      <c r="B32" s="32"/>
      <c r="D32" s="109" t="s">
        <v>38</v>
      </c>
      <c r="J32" s="69">
        <f>ROUND(J30 + J31, 2)</f>
        <v>0</v>
      </c>
      <c r="L32" s="32"/>
    </row>
    <row r="33" spans="2:12" s="1" customFormat="1" ht="6.95" customHeight="1" x14ac:dyDescent="0.2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 x14ac:dyDescent="0.2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 x14ac:dyDescent="0.2">
      <c r="B35" s="32"/>
      <c r="D35" s="58" t="s">
        <v>42</v>
      </c>
      <c r="E35" s="37" t="s">
        <v>43</v>
      </c>
      <c r="F35" s="110">
        <f>ROUND((ROUND((SUM(BE120:BE127) + SUM(BE147:BE291)),  2) + SUM(BE293:BE297)), 2)</f>
        <v>0</v>
      </c>
      <c r="G35" s="111"/>
      <c r="H35" s="111"/>
      <c r="I35" s="112">
        <v>0.2</v>
      </c>
      <c r="J35" s="110">
        <f>ROUND((ROUND(((SUM(BE120:BE127) + SUM(BE147:BE291))*I35),  2) + (SUM(BE293:BE297)*I35)), 2)</f>
        <v>0</v>
      </c>
      <c r="L35" s="32"/>
    </row>
    <row r="36" spans="2:12" s="1" customFormat="1" ht="14.45" customHeight="1" x14ac:dyDescent="0.2">
      <c r="B36" s="32"/>
      <c r="E36" s="37" t="s">
        <v>44</v>
      </c>
      <c r="F36" s="110">
        <f>ROUND((ROUND((SUM(BF120:BF127) + SUM(BF147:BF291)),  2) + SUM(BF293:BF297)), 2)</f>
        <v>0</v>
      </c>
      <c r="G36" s="111"/>
      <c r="H36" s="111"/>
      <c r="I36" s="112">
        <v>0.2</v>
      </c>
      <c r="J36" s="110">
        <f>ROUND((ROUND(((SUM(BF120:BF127) + SUM(BF147:BF291))*I36),  2) + (SUM(BF293:BF297)*I36)), 2)</f>
        <v>0</v>
      </c>
      <c r="L36" s="32"/>
    </row>
    <row r="37" spans="2:12" s="1" customFormat="1" ht="14.45" hidden="1" customHeight="1" x14ac:dyDescent="0.2">
      <c r="B37" s="32"/>
      <c r="E37" s="25" t="s">
        <v>45</v>
      </c>
      <c r="F37" s="89">
        <f>ROUND((ROUND((SUM(BG120:BG127) + SUM(BG147:BG291)),  2) + SUM(BG293:BG297)), 2)</f>
        <v>0</v>
      </c>
      <c r="I37" s="113">
        <v>0.2</v>
      </c>
      <c r="J37" s="89">
        <f>0</f>
        <v>0</v>
      </c>
      <c r="L37" s="32"/>
    </row>
    <row r="38" spans="2:12" s="1" customFormat="1" ht="14.45" hidden="1" customHeight="1" x14ac:dyDescent="0.2">
      <c r="B38" s="32"/>
      <c r="E38" s="25" t="s">
        <v>46</v>
      </c>
      <c r="F38" s="89">
        <f>ROUND((ROUND((SUM(BH120:BH127) + SUM(BH147:BH291)),  2) + SUM(BH293:BH297)), 2)</f>
        <v>0</v>
      </c>
      <c r="I38" s="113">
        <v>0.2</v>
      </c>
      <c r="J38" s="89">
        <f>0</f>
        <v>0</v>
      </c>
      <c r="L38" s="32"/>
    </row>
    <row r="39" spans="2:12" s="1" customFormat="1" ht="14.45" hidden="1" customHeight="1" x14ac:dyDescent="0.2">
      <c r="B39" s="32"/>
      <c r="E39" s="37" t="s">
        <v>47</v>
      </c>
      <c r="F39" s="110">
        <f>ROUND((ROUND((SUM(BI120:BI127) + SUM(BI147:BI291)),  2) + SUM(BI293:BI297)), 2)</f>
        <v>0</v>
      </c>
      <c r="G39" s="111"/>
      <c r="H39" s="111"/>
      <c r="I39" s="112">
        <v>0</v>
      </c>
      <c r="J39" s="110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104"/>
      <c r="D41" s="114" t="s">
        <v>48</v>
      </c>
      <c r="E41" s="60"/>
      <c r="F41" s="60"/>
      <c r="G41" s="115" t="s">
        <v>49</v>
      </c>
      <c r="H41" s="116" t="s">
        <v>50</v>
      </c>
      <c r="I41" s="60"/>
      <c r="J41" s="117">
        <f>SUM(J32:J39)</f>
        <v>0</v>
      </c>
      <c r="K41" s="118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32"/>
      <c r="D61" s="46" t="s">
        <v>53</v>
      </c>
      <c r="E61" s="34"/>
      <c r="F61" s="119" t="s">
        <v>54</v>
      </c>
      <c r="G61" s="46" t="s">
        <v>53</v>
      </c>
      <c r="H61" s="34"/>
      <c r="I61" s="34"/>
      <c r="J61" s="120" t="s">
        <v>54</v>
      </c>
      <c r="K61" s="34"/>
      <c r="L61" s="32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32"/>
      <c r="D76" s="46" t="s">
        <v>53</v>
      </c>
      <c r="E76" s="34"/>
      <c r="F76" s="119" t="s">
        <v>54</v>
      </c>
      <c r="G76" s="46" t="s">
        <v>53</v>
      </c>
      <c r="H76" s="34"/>
      <c r="I76" s="34"/>
      <c r="J76" s="120" t="s">
        <v>54</v>
      </c>
      <c r="K76" s="34"/>
      <c r="L76" s="32"/>
    </row>
    <row r="77" spans="2:12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 x14ac:dyDescent="0.2">
      <c r="B82" s="32"/>
      <c r="C82" s="19" t="s">
        <v>123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5" t="s">
        <v>15</v>
      </c>
      <c r="L84" s="32"/>
    </row>
    <row r="85" spans="2:47" s="1" customFormat="1" ht="16.5" customHeight="1" x14ac:dyDescent="0.2">
      <c r="B85" s="32"/>
      <c r="E85" s="273" t="str">
        <f>E7</f>
        <v xml:space="preserve">Rekonštrukcia spŕch v Energetickom centre - DPB, a.s., Olejkárska 1 </v>
      </c>
      <c r="F85" s="274"/>
      <c r="G85" s="274"/>
      <c r="H85" s="274"/>
      <c r="L85" s="32"/>
    </row>
    <row r="86" spans="2:47" s="1" customFormat="1" ht="12" customHeight="1" x14ac:dyDescent="0.2">
      <c r="B86" s="32"/>
      <c r="C86" s="25" t="s">
        <v>120</v>
      </c>
      <c r="L86" s="32"/>
    </row>
    <row r="87" spans="2:47" s="1" customFormat="1" ht="16.5" customHeight="1" x14ac:dyDescent="0.2">
      <c r="B87" s="32"/>
      <c r="E87" s="221" t="str">
        <f>E9</f>
        <v>01 - Sprchy pre pracovníkov trakčného vedenia a meniartní</v>
      </c>
      <c r="F87" s="275"/>
      <c r="G87" s="275"/>
      <c r="H87" s="275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5" t="s">
        <v>19</v>
      </c>
      <c r="F89" s="23" t="str">
        <f>F12</f>
        <v>Bratislava</v>
      </c>
      <c r="I89" s="25" t="s">
        <v>21</v>
      </c>
      <c r="J89" s="55" t="str">
        <f>IF(J12="","",J12)</f>
        <v>24. 1. 2024</v>
      </c>
      <c r="L89" s="32"/>
    </row>
    <row r="90" spans="2:47" s="1" customFormat="1" ht="6.95" customHeight="1" x14ac:dyDescent="0.2">
      <c r="B90" s="32"/>
      <c r="L90" s="32"/>
    </row>
    <row r="91" spans="2:47" s="1" customFormat="1" ht="15.2" customHeight="1" x14ac:dyDescent="0.2">
      <c r="B91" s="32"/>
      <c r="C91" s="25" t="s">
        <v>23</v>
      </c>
      <c r="F91" s="23" t="str">
        <f>E15</f>
        <v>Dopravný podnik Bratislava, akciová spoločnosť</v>
      </c>
      <c r="I91" s="25" t="s">
        <v>31</v>
      </c>
      <c r="J91" s="28" t="str">
        <f>E21</f>
        <v xml:space="preserve"> </v>
      </c>
      <c r="L91" s="32"/>
    </row>
    <row r="92" spans="2:47" s="1" customFormat="1" ht="15.2" customHeight="1" x14ac:dyDescent="0.2">
      <c r="B92" s="32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21" t="s">
        <v>124</v>
      </c>
      <c r="D94" s="104"/>
      <c r="E94" s="104"/>
      <c r="F94" s="104"/>
      <c r="G94" s="104"/>
      <c r="H94" s="104"/>
      <c r="I94" s="104"/>
      <c r="J94" s="122" t="s">
        <v>125</v>
      </c>
      <c r="K94" s="104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23" t="s">
        <v>126</v>
      </c>
      <c r="J96" s="69">
        <f>J147</f>
        <v>0</v>
      </c>
      <c r="L96" s="32"/>
      <c r="AU96" s="15" t="s">
        <v>127</v>
      </c>
    </row>
    <row r="97" spans="2:12" s="8" customFormat="1" ht="24.95" customHeight="1" x14ac:dyDescent="0.2">
      <c r="B97" s="124"/>
      <c r="D97" s="125" t="s">
        <v>128</v>
      </c>
      <c r="E97" s="126"/>
      <c r="F97" s="126"/>
      <c r="G97" s="126"/>
      <c r="H97" s="126"/>
      <c r="I97" s="126"/>
      <c r="J97" s="127">
        <f>J148</f>
        <v>0</v>
      </c>
      <c r="L97" s="124"/>
    </row>
    <row r="98" spans="2:12" s="9" customFormat="1" ht="19.899999999999999" customHeight="1" x14ac:dyDescent="0.2">
      <c r="B98" s="128"/>
      <c r="D98" s="129" t="s">
        <v>129</v>
      </c>
      <c r="E98" s="130"/>
      <c r="F98" s="130"/>
      <c r="G98" s="130"/>
      <c r="H98" s="130"/>
      <c r="I98" s="130"/>
      <c r="J98" s="131">
        <f>J149</f>
        <v>0</v>
      </c>
      <c r="L98" s="128"/>
    </row>
    <row r="99" spans="2:12" s="9" customFormat="1" ht="19.899999999999999" customHeight="1" x14ac:dyDescent="0.2">
      <c r="B99" s="128"/>
      <c r="D99" s="129" t="s">
        <v>130</v>
      </c>
      <c r="E99" s="130"/>
      <c r="F99" s="130"/>
      <c r="G99" s="130"/>
      <c r="H99" s="130"/>
      <c r="I99" s="130"/>
      <c r="J99" s="131">
        <f>J153</f>
        <v>0</v>
      </c>
      <c r="L99" s="128"/>
    </row>
    <row r="100" spans="2:12" s="9" customFormat="1" ht="19.899999999999999" customHeight="1" x14ac:dyDescent="0.2">
      <c r="B100" s="128"/>
      <c r="D100" s="129" t="s">
        <v>131</v>
      </c>
      <c r="E100" s="130"/>
      <c r="F100" s="130"/>
      <c r="G100" s="130"/>
      <c r="H100" s="130"/>
      <c r="I100" s="130"/>
      <c r="J100" s="131">
        <f>J162</f>
        <v>0</v>
      </c>
      <c r="L100" s="128"/>
    </row>
    <row r="101" spans="2:12" s="8" customFormat="1" ht="24.95" customHeight="1" x14ac:dyDescent="0.2">
      <c r="B101" s="124"/>
      <c r="D101" s="125" t="s">
        <v>132</v>
      </c>
      <c r="E101" s="126"/>
      <c r="F101" s="126"/>
      <c r="G101" s="126"/>
      <c r="H101" s="126"/>
      <c r="I101" s="126"/>
      <c r="J101" s="127">
        <f>J187</f>
        <v>0</v>
      </c>
      <c r="L101" s="124"/>
    </row>
    <row r="102" spans="2:12" s="9" customFormat="1" ht="19.899999999999999" customHeight="1" x14ac:dyDescent="0.2">
      <c r="B102" s="128"/>
      <c r="D102" s="129" t="s">
        <v>133</v>
      </c>
      <c r="E102" s="130"/>
      <c r="F102" s="130"/>
      <c r="G102" s="130"/>
      <c r="H102" s="130"/>
      <c r="I102" s="130"/>
      <c r="J102" s="131">
        <f>J188</f>
        <v>0</v>
      </c>
      <c r="L102" s="128"/>
    </row>
    <row r="103" spans="2:12" s="9" customFormat="1" ht="19.899999999999999" customHeight="1" x14ac:dyDescent="0.2">
      <c r="B103" s="128"/>
      <c r="D103" s="129" t="s">
        <v>134</v>
      </c>
      <c r="E103" s="130"/>
      <c r="F103" s="130"/>
      <c r="G103" s="130"/>
      <c r="H103" s="130"/>
      <c r="I103" s="130"/>
      <c r="J103" s="131">
        <f>J198</f>
        <v>0</v>
      </c>
      <c r="L103" s="128"/>
    </row>
    <row r="104" spans="2:12" s="9" customFormat="1" ht="19.899999999999999" customHeight="1" x14ac:dyDescent="0.2">
      <c r="B104" s="128"/>
      <c r="D104" s="129" t="s">
        <v>135</v>
      </c>
      <c r="E104" s="130"/>
      <c r="F104" s="130"/>
      <c r="G104" s="130"/>
      <c r="H104" s="130"/>
      <c r="I104" s="130"/>
      <c r="J104" s="131">
        <f>J201</f>
        <v>0</v>
      </c>
      <c r="L104" s="128"/>
    </row>
    <row r="105" spans="2:12" s="9" customFormat="1" ht="19.899999999999999" customHeight="1" x14ac:dyDescent="0.2">
      <c r="B105" s="128"/>
      <c r="D105" s="129" t="s">
        <v>136</v>
      </c>
      <c r="E105" s="130"/>
      <c r="F105" s="130"/>
      <c r="G105" s="130"/>
      <c r="H105" s="130"/>
      <c r="I105" s="130"/>
      <c r="J105" s="131">
        <f>J208</f>
        <v>0</v>
      </c>
      <c r="L105" s="128"/>
    </row>
    <row r="106" spans="2:12" s="9" customFormat="1" ht="19.899999999999999" customHeight="1" x14ac:dyDescent="0.2">
      <c r="B106" s="128"/>
      <c r="D106" s="129" t="s">
        <v>137</v>
      </c>
      <c r="E106" s="130"/>
      <c r="F106" s="130"/>
      <c r="G106" s="130"/>
      <c r="H106" s="130"/>
      <c r="I106" s="130"/>
      <c r="J106" s="131">
        <f>J211</f>
        <v>0</v>
      </c>
      <c r="L106" s="128"/>
    </row>
    <row r="107" spans="2:12" s="9" customFormat="1" ht="19.899999999999999" customHeight="1" x14ac:dyDescent="0.2">
      <c r="B107" s="128"/>
      <c r="D107" s="129" t="s">
        <v>138</v>
      </c>
      <c r="E107" s="130"/>
      <c r="F107" s="130"/>
      <c r="G107" s="130"/>
      <c r="H107" s="130"/>
      <c r="I107" s="130"/>
      <c r="J107" s="131">
        <f>J216</f>
        <v>0</v>
      </c>
      <c r="L107" s="128"/>
    </row>
    <row r="108" spans="2:12" s="9" customFormat="1" ht="19.899999999999999" customHeight="1" x14ac:dyDescent="0.2">
      <c r="B108" s="128"/>
      <c r="D108" s="129" t="s">
        <v>139</v>
      </c>
      <c r="E108" s="130"/>
      <c r="F108" s="130"/>
      <c r="G108" s="130"/>
      <c r="H108" s="130"/>
      <c r="I108" s="130"/>
      <c r="J108" s="131">
        <f>J220</f>
        <v>0</v>
      </c>
      <c r="L108" s="128"/>
    </row>
    <row r="109" spans="2:12" s="9" customFormat="1" ht="19.899999999999999" customHeight="1" x14ac:dyDescent="0.2">
      <c r="B109" s="128"/>
      <c r="D109" s="129" t="s">
        <v>140</v>
      </c>
      <c r="E109" s="130"/>
      <c r="F109" s="130"/>
      <c r="G109" s="130"/>
      <c r="H109" s="130"/>
      <c r="I109" s="130"/>
      <c r="J109" s="131">
        <f>J234</f>
        <v>0</v>
      </c>
      <c r="L109" s="128"/>
    </row>
    <row r="110" spans="2:12" s="9" customFormat="1" ht="19.899999999999999" customHeight="1" x14ac:dyDescent="0.2">
      <c r="B110" s="128"/>
      <c r="D110" s="129" t="s">
        <v>141</v>
      </c>
      <c r="E110" s="130"/>
      <c r="F110" s="130"/>
      <c r="G110" s="130"/>
      <c r="H110" s="130"/>
      <c r="I110" s="130"/>
      <c r="J110" s="131">
        <f>J248</f>
        <v>0</v>
      </c>
      <c r="L110" s="128"/>
    </row>
    <row r="111" spans="2:12" s="9" customFormat="1" ht="19.899999999999999" customHeight="1" x14ac:dyDescent="0.2">
      <c r="B111" s="128"/>
      <c r="D111" s="129" t="s">
        <v>142</v>
      </c>
      <c r="E111" s="130"/>
      <c r="F111" s="130"/>
      <c r="G111" s="130"/>
      <c r="H111" s="130"/>
      <c r="I111" s="130"/>
      <c r="J111" s="131">
        <f>J254</f>
        <v>0</v>
      </c>
      <c r="L111" s="128"/>
    </row>
    <row r="112" spans="2:12" s="9" customFormat="1" ht="19.899999999999999" customHeight="1" x14ac:dyDescent="0.2">
      <c r="B112" s="128"/>
      <c r="D112" s="129" t="s">
        <v>143</v>
      </c>
      <c r="E112" s="130"/>
      <c r="F112" s="130"/>
      <c r="G112" s="130"/>
      <c r="H112" s="130"/>
      <c r="I112" s="130"/>
      <c r="J112" s="131">
        <f>J261</f>
        <v>0</v>
      </c>
      <c r="L112" s="128"/>
    </row>
    <row r="113" spans="2:65" s="9" customFormat="1" ht="19.899999999999999" customHeight="1" x14ac:dyDescent="0.2">
      <c r="B113" s="128"/>
      <c r="D113" s="129" t="s">
        <v>144</v>
      </c>
      <c r="E113" s="130"/>
      <c r="F113" s="130"/>
      <c r="G113" s="130"/>
      <c r="H113" s="130"/>
      <c r="I113" s="130"/>
      <c r="J113" s="131">
        <f>J264</f>
        <v>0</v>
      </c>
      <c r="L113" s="128"/>
    </row>
    <row r="114" spans="2:65" s="8" customFormat="1" ht="24.95" customHeight="1" x14ac:dyDescent="0.2">
      <c r="B114" s="124"/>
      <c r="D114" s="125" t="s">
        <v>145</v>
      </c>
      <c r="E114" s="126"/>
      <c r="F114" s="126"/>
      <c r="G114" s="126"/>
      <c r="H114" s="126"/>
      <c r="I114" s="126"/>
      <c r="J114" s="127">
        <f>J282</f>
        <v>0</v>
      </c>
      <c r="L114" s="124"/>
    </row>
    <row r="115" spans="2:65" s="8" customFormat="1" ht="24.95" customHeight="1" x14ac:dyDescent="0.2">
      <c r="B115" s="124"/>
      <c r="D115" s="125" t="s">
        <v>146</v>
      </c>
      <c r="E115" s="126"/>
      <c r="F115" s="126"/>
      <c r="G115" s="126"/>
      <c r="H115" s="126"/>
      <c r="I115" s="126"/>
      <c r="J115" s="127">
        <f>J286</f>
        <v>0</v>
      </c>
      <c r="L115" s="124"/>
    </row>
    <row r="116" spans="2:65" s="8" customFormat="1" ht="24.95" customHeight="1" x14ac:dyDescent="0.2">
      <c r="B116" s="124"/>
      <c r="D116" s="125" t="s">
        <v>147</v>
      </c>
      <c r="E116" s="126"/>
      <c r="F116" s="126"/>
      <c r="G116" s="126"/>
      <c r="H116" s="126"/>
      <c r="I116" s="126"/>
      <c r="J116" s="127">
        <f>J289</f>
        <v>0</v>
      </c>
      <c r="L116" s="124"/>
    </row>
    <row r="117" spans="2:65" s="8" customFormat="1" ht="21.75" customHeight="1" x14ac:dyDescent="0.2">
      <c r="B117" s="124"/>
      <c r="D117" s="132" t="s">
        <v>148</v>
      </c>
      <c r="J117" s="133">
        <f>J292</f>
        <v>0</v>
      </c>
      <c r="L117" s="124"/>
    </row>
    <row r="118" spans="2:65" s="1" customFormat="1" ht="21.75" customHeight="1" x14ac:dyDescent="0.2">
      <c r="B118" s="32"/>
      <c r="L118" s="32"/>
    </row>
    <row r="119" spans="2:65" s="1" customFormat="1" ht="6.95" customHeight="1" x14ac:dyDescent="0.2">
      <c r="B119" s="32"/>
      <c r="L119" s="32"/>
    </row>
    <row r="120" spans="2:65" s="1" customFormat="1" ht="29.25" customHeight="1" x14ac:dyDescent="0.2">
      <c r="B120" s="32"/>
      <c r="C120" s="123" t="s">
        <v>149</v>
      </c>
      <c r="J120" s="134">
        <f>ROUND(J121 + J122 + J123 + J124 + J125 + J126,2)</f>
        <v>0</v>
      </c>
      <c r="L120" s="32"/>
      <c r="N120" s="135" t="s">
        <v>42</v>
      </c>
    </row>
    <row r="121" spans="2:65" s="1" customFormat="1" ht="18" customHeight="1" x14ac:dyDescent="0.2">
      <c r="B121" s="136"/>
      <c r="C121" s="137"/>
      <c r="D121" s="244" t="s">
        <v>150</v>
      </c>
      <c r="E121" s="272"/>
      <c r="F121" s="272"/>
      <c r="G121" s="137"/>
      <c r="H121" s="137"/>
      <c r="I121" s="137"/>
      <c r="J121" s="97">
        <v>0</v>
      </c>
      <c r="K121" s="137"/>
      <c r="L121" s="136"/>
      <c r="M121" s="137"/>
      <c r="N121" s="139" t="s">
        <v>44</v>
      </c>
      <c r="O121" s="137"/>
      <c r="P121" s="137"/>
      <c r="Q121" s="137"/>
      <c r="R121" s="137"/>
      <c r="S121" s="137"/>
      <c r="T121" s="137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40" t="s">
        <v>151</v>
      </c>
      <c r="AZ121" s="137"/>
      <c r="BA121" s="137"/>
      <c r="BB121" s="137"/>
      <c r="BC121" s="137"/>
      <c r="BD121" s="137"/>
      <c r="BE121" s="141">
        <f t="shared" ref="BE121:BE126" si="0">IF(N121="základná",J121,0)</f>
        <v>0</v>
      </c>
      <c r="BF121" s="141">
        <f t="shared" ref="BF121:BF126" si="1">IF(N121="znížená",J121,0)</f>
        <v>0</v>
      </c>
      <c r="BG121" s="141">
        <f t="shared" ref="BG121:BG126" si="2">IF(N121="zákl. prenesená",J121,0)</f>
        <v>0</v>
      </c>
      <c r="BH121" s="141">
        <f t="shared" ref="BH121:BH126" si="3">IF(N121="zníž. prenesená",J121,0)</f>
        <v>0</v>
      </c>
      <c r="BI121" s="141">
        <f t="shared" ref="BI121:BI126" si="4">IF(N121="nulová",J121,0)</f>
        <v>0</v>
      </c>
      <c r="BJ121" s="140" t="s">
        <v>89</v>
      </c>
      <c r="BK121" s="137"/>
      <c r="BL121" s="137"/>
      <c r="BM121" s="137"/>
    </row>
    <row r="122" spans="2:65" s="1" customFormat="1" ht="18" customHeight="1" x14ac:dyDescent="0.2">
      <c r="B122" s="136"/>
      <c r="C122" s="137"/>
      <c r="D122" s="244" t="s">
        <v>152</v>
      </c>
      <c r="E122" s="272"/>
      <c r="F122" s="272"/>
      <c r="G122" s="137"/>
      <c r="H122" s="137"/>
      <c r="I122" s="137"/>
      <c r="J122" s="97">
        <v>0</v>
      </c>
      <c r="K122" s="137"/>
      <c r="L122" s="136"/>
      <c r="M122" s="137"/>
      <c r="N122" s="139" t="s">
        <v>44</v>
      </c>
      <c r="O122" s="137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40" t="s">
        <v>151</v>
      </c>
      <c r="AZ122" s="137"/>
      <c r="BA122" s="137"/>
      <c r="BB122" s="137"/>
      <c r="BC122" s="137"/>
      <c r="BD122" s="137"/>
      <c r="BE122" s="141">
        <f t="shared" si="0"/>
        <v>0</v>
      </c>
      <c r="BF122" s="141">
        <f t="shared" si="1"/>
        <v>0</v>
      </c>
      <c r="BG122" s="141">
        <f t="shared" si="2"/>
        <v>0</v>
      </c>
      <c r="BH122" s="141">
        <f t="shared" si="3"/>
        <v>0</v>
      </c>
      <c r="BI122" s="141">
        <f t="shared" si="4"/>
        <v>0</v>
      </c>
      <c r="BJ122" s="140" t="s">
        <v>89</v>
      </c>
      <c r="BK122" s="137"/>
      <c r="BL122" s="137"/>
      <c r="BM122" s="137"/>
    </row>
    <row r="123" spans="2:65" s="1" customFormat="1" ht="18" customHeight="1" x14ac:dyDescent="0.2">
      <c r="B123" s="136"/>
      <c r="C123" s="137"/>
      <c r="D123" s="244" t="s">
        <v>153</v>
      </c>
      <c r="E123" s="272"/>
      <c r="F123" s="272"/>
      <c r="G123" s="137"/>
      <c r="H123" s="137"/>
      <c r="I123" s="137"/>
      <c r="J123" s="97">
        <v>0</v>
      </c>
      <c r="K123" s="137"/>
      <c r="L123" s="136"/>
      <c r="M123" s="137"/>
      <c r="N123" s="139" t="s">
        <v>44</v>
      </c>
      <c r="O123" s="137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40" t="s">
        <v>151</v>
      </c>
      <c r="AZ123" s="137"/>
      <c r="BA123" s="137"/>
      <c r="BB123" s="137"/>
      <c r="BC123" s="137"/>
      <c r="BD123" s="137"/>
      <c r="BE123" s="141">
        <f t="shared" si="0"/>
        <v>0</v>
      </c>
      <c r="BF123" s="141">
        <f t="shared" si="1"/>
        <v>0</v>
      </c>
      <c r="BG123" s="141">
        <f t="shared" si="2"/>
        <v>0</v>
      </c>
      <c r="BH123" s="141">
        <f t="shared" si="3"/>
        <v>0</v>
      </c>
      <c r="BI123" s="141">
        <f t="shared" si="4"/>
        <v>0</v>
      </c>
      <c r="BJ123" s="140" t="s">
        <v>89</v>
      </c>
      <c r="BK123" s="137"/>
      <c r="BL123" s="137"/>
      <c r="BM123" s="137"/>
    </row>
    <row r="124" spans="2:65" s="1" customFormat="1" ht="18" customHeight="1" x14ac:dyDescent="0.2">
      <c r="B124" s="136"/>
      <c r="C124" s="137"/>
      <c r="D124" s="244" t="s">
        <v>154</v>
      </c>
      <c r="E124" s="272"/>
      <c r="F124" s="272"/>
      <c r="G124" s="137"/>
      <c r="H124" s="137"/>
      <c r="I124" s="137"/>
      <c r="J124" s="97">
        <v>0</v>
      </c>
      <c r="K124" s="137"/>
      <c r="L124" s="136"/>
      <c r="M124" s="137"/>
      <c r="N124" s="139" t="s">
        <v>44</v>
      </c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40" t="s">
        <v>151</v>
      </c>
      <c r="AZ124" s="137"/>
      <c r="BA124" s="137"/>
      <c r="BB124" s="137"/>
      <c r="BC124" s="137"/>
      <c r="BD124" s="137"/>
      <c r="BE124" s="141">
        <f t="shared" si="0"/>
        <v>0</v>
      </c>
      <c r="BF124" s="141">
        <f t="shared" si="1"/>
        <v>0</v>
      </c>
      <c r="BG124" s="141">
        <f t="shared" si="2"/>
        <v>0</v>
      </c>
      <c r="BH124" s="141">
        <f t="shared" si="3"/>
        <v>0</v>
      </c>
      <c r="BI124" s="141">
        <f t="shared" si="4"/>
        <v>0</v>
      </c>
      <c r="BJ124" s="140" t="s">
        <v>89</v>
      </c>
      <c r="BK124" s="137"/>
      <c r="BL124" s="137"/>
      <c r="BM124" s="137"/>
    </row>
    <row r="125" spans="2:65" s="1" customFormat="1" ht="18" customHeight="1" x14ac:dyDescent="0.2">
      <c r="B125" s="136"/>
      <c r="C125" s="137"/>
      <c r="D125" s="244" t="s">
        <v>155</v>
      </c>
      <c r="E125" s="272"/>
      <c r="F125" s="272"/>
      <c r="G125" s="137"/>
      <c r="H125" s="137"/>
      <c r="I125" s="137"/>
      <c r="J125" s="97">
        <v>0</v>
      </c>
      <c r="K125" s="137"/>
      <c r="L125" s="136"/>
      <c r="M125" s="137"/>
      <c r="N125" s="139" t="s">
        <v>44</v>
      </c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40" t="s">
        <v>151</v>
      </c>
      <c r="AZ125" s="137"/>
      <c r="BA125" s="137"/>
      <c r="BB125" s="137"/>
      <c r="BC125" s="137"/>
      <c r="BD125" s="137"/>
      <c r="BE125" s="141">
        <f t="shared" si="0"/>
        <v>0</v>
      </c>
      <c r="BF125" s="141">
        <f t="shared" si="1"/>
        <v>0</v>
      </c>
      <c r="BG125" s="141">
        <f t="shared" si="2"/>
        <v>0</v>
      </c>
      <c r="BH125" s="141">
        <f t="shared" si="3"/>
        <v>0</v>
      </c>
      <c r="BI125" s="141">
        <f t="shared" si="4"/>
        <v>0</v>
      </c>
      <c r="BJ125" s="140" t="s">
        <v>89</v>
      </c>
      <c r="BK125" s="137"/>
      <c r="BL125" s="137"/>
      <c r="BM125" s="137"/>
    </row>
    <row r="126" spans="2:65" s="1" customFormat="1" ht="18" customHeight="1" x14ac:dyDescent="0.2">
      <c r="B126" s="136"/>
      <c r="C126" s="137"/>
      <c r="D126" s="138" t="s">
        <v>156</v>
      </c>
      <c r="E126" s="137"/>
      <c r="F126" s="137"/>
      <c r="G126" s="137"/>
      <c r="H126" s="137"/>
      <c r="I126" s="137"/>
      <c r="J126" s="97">
        <f>ROUND(J30*T126,2)</f>
        <v>0</v>
      </c>
      <c r="K126" s="137"/>
      <c r="L126" s="136"/>
      <c r="M126" s="137"/>
      <c r="N126" s="139" t="s">
        <v>44</v>
      </c>
      <c r="O126" s="137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40" t="s">
        <v>157</v>
      </c>
      <c r="AZ126" s="137"/>
      <c r="BA126" s="137"/>
      <c r="BB126" s="137"/>
      <c r="BC126" s="137"/>
      <c r="BD126" s="137"/>
      <c r="BE126" s="141">
        <f t="shared" si="0"/>
        <v>0</v>
      </c>
      <c r="BF126" s="141">
        <f t="shared" si="1"/>
        <v>0</v>
      </c>
      <c r="BG126" s="141">
        <f t="shared" si="2"/>
        <v>0</v>
      </c>
      <c r="BH126" s="141">
        <f t="shared" si="3"/>
        <v>0</v>
      </c>
      <c r="BI126" s="141">
        <f t="shared" si="4"/>
        <v>0</v>
      </c>
      <c r="BJ126" s="140" t="s">
        <v>89</v>
      </c>
      <c r="BK126" s="137"/>
      <c r="BL126" s="137"/>
      <c r="BM126" s="137"/>
    </row>
    <row r="127" spans="2:65" s="1" customFormat="1" x14ac:dyDescent="0.2">
      <c r="B127" s="32"/>
      <c r="L127" s="32"/>
    </row>
    <row r="128" spans="2:65" s="1" customFormat="1" ht="29.25" customHeight="1" x14ac:dyDescent="0.2">
      <c r="B128" s="32"/>
      <c r="C128" s="103" t="s">
        <v>104</v>
      </c>
      <c r="D128" s="104"/>
      <c r="E128" s="104"/>
      <c r="F128" s="104"/>
      <c r="G128" s="104"/>
      <c r="H128" s="104"/>
      <c r="I128" s="104"/>
      <c r="J128" s="105">
        <f>ROUND(J96+J120,2)</f>
        <v>0</v>
      </c>
      <c r="K128" s="104"/>
      <c r="L128" s="32"/>
    </row>
    <row r="129" spans="2:12" s="1" customFormat="1" ht="6.95" customHeight="1" x14ac:dyDescent="0.2"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2"/>
    </row>
    <row r="133" spans="2:12" s="1" customFormat="1" ht="6.95" customHeight="1" x14ac:dyDescent="0.2">
      <c r="B133" s="49"/>
      <c r="C133" s="50"/>
      <c r="D133" s="50"/>
      <c r="E133" s="50"/>
      <c r="F133" s="50"/>
      <c r="G133" s="50"/>
      <c r="H133" s="50"/>
      <c r="I133" s="50"/>
      <c r="J133" s="50"/>
      <c r="K133" s="50"/>
      <c r="L133" s="32"/>
    </row>
    <row r="134" spans="2:12" s="1" customFormat="1" ht="24.95" customHeight="1" x14ac:dyDescent="0.2">
      <c r="B134" s="32"/>
      <c r="C134" s="19" t="s">
        <v>158</v>
      </c>
      <c r="L134" s="32"/>
    </row>
    <row r="135" spans="2:12" s="1" customFormat="1" ht="6.95" customHeight="1" x14ac:dyDescent="0.2">
      <c r="B135" s="32"/>
      <c r="L135" s="32"/>
    </row>
    <row r="136" spans="2:12" s="1" customFormat="1" ht="12" customHeight="1" x14ac:dyDescent="0.2">
      <c r="B136" s="32"/>
      <c r="C136" s="25" t="s">
        <v>15</v>
      </c>
      <c r="L136" s="32"/>
    </row>
    <row r="137" spans="2:12" s="1" customFormat="1" ht="16.5" customHeight="1" x14ac:dyDescent="0.2">
      <c r="B137" s="32"/>
      <c r="E137" s="273" t="str">
        <f>E7</f>
        <v xml:space="preserve">Rekonštrukcia spŕch v Energetickom centre - DPB, a.s., Olejkárska 1 </v>
      </c>
      <c r="F137" s="274"/>
      <c r="G137" s="274"/>
      <c r="H137" s="274"/>
      <c r="L137" s="32"/>
    </row>
    <row r="138" spans="2:12" s="1" customFormat="1" ht="12" customHeight="1" x14ac:dyDescent="0.2">
      <c r="B138" s="32"/>
      <c r="C138" s="25" t="s">
        <v>120</v>
      </c>
      <c r="L138" s="32"/>
    </row>
    <row r="139" spans="2:12" s="1" customFormat="1" ht="16.5" customHeight="1" x14ac:dyDescent="0.2">
      <c r="B139" s="32"/>
      <c r="E139" s="221" t="str">
        <f>E9</f>
        <v>01 - Sprchy pre pracovníkov trakčného vedenia a meniartní</v>
      </c>
      <c r="F139" s="275"/>
      <c r="G139" s="275"/>
      <c r="H139" s="275"/>
      <c r="L139" s="32"/>
    </row>
    <row r="140" spans="2:12" s="1" customFormat="1" ht="6.95" customHeight="1" x14ac:dyDescent="0.2">
      <c r="B140" s="32"/>
      <c r="L140" s="32"/>
    </row>
    <row r="141" spans="2:12" s="1" customFormat="1" ht="12" customHeight="1" x14ac:dyDescent="0.2">
      <c r="B141" s="32"/>
      <c r="C141" s="25" t="s">
        <v>19</v>
      </c>
      <c r="F141" s="23" t="str">
        <f>F12</f>
        <v>Bratislava</v>
      </c>
      <c r="I141" s="25" t="s">
        <v>21</v>
      </c>
      <c r="J141" s="55" t="str">
        <f>IF(J12="","",J12)</f>
        <v>24. 1. 2024</v>
      </c>
      <c r="L141" s="32"/>
    </row>
    <row r="142" spans="2:12" s="1" customFormat="1" ht="6.95" customHeight="1" x14ac:dyDescent="0.2">
      <c r="B142" s="32"/>
      <c r="L142" s="32"/>
    </row>
    <row r="143" spans="2:12" s="1" customFormat="1" ht="15.2" customHeight="1" x14ac:dyDescent="0.2">
      <c r="B143" s="32"/>
      <c r="C143" s="25" t="s">
        <v>23</v>
      </c>
      <c r="F143" s="23" t="str">
        <f>E15</f>
        <v>Dopravný podnik Bratislava, akciová spoločnosť</v>
      </c>
      <c r="I143" s="25" t="s">
        <v>31</v>
      </c>
      <c r="J143" s="28" t="str">
        <f>E21</f>
        <v xml:space="preserve"> </v>
      </c>
      <c r="L143" s="32"/>
    </row>
    <row r="144" spans="2:12" s="1" customFormat="1" ht="15.2" customHeight="1" x14ac:dyDescent="0.2">
      <c r="B144" s="32"/>
      <c r="C144" s="25" t="s">
        <v>29</v>
      </c>
      <c r="F144" s="23" t="str">
        <f>IF(E18="","",E18)</f>
        <v>Vyplň údaj</v>
      </c>
      <c r="I144" s="25" t="s">
        <v>34</v>
      </c>
      <c r="J144" s="28" t="str">
        <f>E24</f>
        <v xml:space="preserve"> </v>
      </c>
      <c r="L144" s="32"/>
    </row>
    <row r="145" spans="2:65" s="1" customFormat="1" ht="10.35" customHeight="1" x14ac:dyDescent="0.2">
      <c r="B145" s="32"/>
      <c r="L145" s="32"/>
    </row>
    <row r="146" spans="2:65" s="10" customFormat="1" ht="29.25" customHeight="1" x14ac:dyDescent="0.2">
      <c r="B146" s="142"/>
      <c r="C146" s="143" t="s">
        <v>159</v>
      </c>
      <c r="D146" s="144" t="s">
        <v>63</v>
      </c>
      <c r="E146" s="144" t="s">
        <v>59</v>
      </c>
      <c r="F146" s="144" t="s">
        <v>60</v>
      </c>
      <c r="G146" s="144" t="s">
        <v>160</v>
      </c>
      <c r="H146" s="144" t="s">
        <v>161</v>
      </c>
      <c r="I146" s="144" t="s">
        <v>162</v>
      </c>
      <c r="J146" s="145" t="s">
        <v>125</v>
      </c>
      <c r="K146" s="146" t="s">
        <v>163</v>
      </c>
      <c r="L146" s="142"/>
      <c r="M146" s="62" t="s">
        <v>1</v>
      </c>
      <c r="N146" s="63" t="s">
        <v>42</v>
      </c>
      <c r="O146" s="63" t="s">
        <v>164</v>
      </c>
      <c r="P146" s="63" t="s">
        <v>165</v>
      </c>
      <c r="Q146" s="63" t="s">
        <v>166</v>
      </c>
      <c r="R146" s="63" t="s">
        <v>167</v>
      </c>
      <c r="S146" s="63" t="s">
        <v>168</v>
      </c>
      <c r="T146" s="64" t="s">
        <v>169</v>
      </c>
    </row>
    <row r="147" spans="2:65" s="1" customFormat="1" ht="22.9" customHeight="1" x14ac:dyDescent="0.25">
      <c r="B147" s="32"/>
      <c r="C147" s="67" t="s">
        <v>122</v>
      </c>
      <c r="J147" s="147">
        <f>BK147</f>
        <v>0</v>
      </c>
      <c r="L147" s="32"/>
      <c r="M147" s="65"/>
      <c r="N147" s="56"/>
      <c r="O147" s="56"/>
      <c r="P147" s="148">
        <f>P148+P187+P282+P286+P289+P292</f>
        <v>0</v>
      </c>
      <c r="Q147" s="56"/>
      <c r="R147" s="148">
        <f>R148+R187+R282+R286+R289+R292</f>
        <v>5.5891299426300005</v>
      </c>
      <c r="S147" s="56"/>
      <c r="T147" s="149">
        <f>T148+T187+T282+T286+T289+T292</f>
        <v>6.2425110000000004</v>
      </c>
      <c r="AT147" s="15" t="s">
        <v>77</v>
      </c>
      <c r="AU147" s="15" t="s">
        <v>127</v>
      </c>
      <c r="BK147" s="150">
        <f>BK148+BK187+BK282+BK286+BK289+BK292</f>
        <v>0</v>
      </c>
    </row>
    <row r="148" spans="2:65" s="11" customFormat="1" ht="25.9" customHeight="1" x14ac:dyDescent="0.2">
      <c r="B148" s="151"/>
      <c r="D148" s="152" t="s">
        <v>77</v>
      </c>
      <c r="E148" s="153" t="s">
        <v>170</v>
      </c>
      <c r="F148" s="153" t="s">
        <v>171</v>
      </c>
      <c r="I148" s="154"/>
      <c r="J148" s="133">
        <f>BK148</f>
        <v>0</v>
      </c>
      <c r="L148" s="151"/>
      <c r="M148" s="155"/>
      <c r="P148" s="156">
        <f>P149+P153+P162</f>
        <v>0</v>
      </c>
      <c r="R148" s="156">
        <f>R149+R153+R162</f>
        <v>2.66464953894</v>
      </c>
      <c r="T148" s="157">
        <f>T149+T153+T162</f>
        <v>3.9989110000000001</v>
      </c>
      <c r="AR148" s="152" t="s">
        <v>85</v>
      </c>
      <c r="AT148" s="158" t="s">
        <v>77</v>
      </c>
      <c r="AU148" s="158" t="s">
        <v>78</v>
      </c>
      <c r="AY148" s="152" t="s">
        <v>172</v>
      </c>
      <c r="BK148" s="159">
        <f>BK149+BK153+BK162</f>
        <v>0</v>
      </c>
    </row>
    <row r="149" spans="2:65" s="11" customFormat="1" ht="22.9" customHeight="1" x14ac:dyDescent="0.2">
      <c r="B149" s="151"/>
      <c r="D149" s="152" t="s">
        <v>77</v>
      </c>
      <c r="E149" s="160" t="s">
        <v>173</v>
      </c>
      <c r="F149" s="160" t="s">
        <v>174</v>
      </c>
      <c r="I149" s="154"/>
      <c r="J149" s="161">
        <f>BK149</f>
        <v>0</v>
      </c>
      <c r="L149" s="151"/>
      <c r="M149" s="155"/>
      <c r="P149" s="156">
        <f>SUM(P150:P152)</f>
        <v>0</v>
      </c>
      <c r="R149" s="156">
        <f>SUM(R150:R152)</f>
        <v>1.6082899560000001</v>
      </c>
      <c r="T149" s="157">
        <f>SUM(T150:T152)</f>
        <v>0</v>
      </c>
      <c r="AR149" s="152" t="s">
        <v>85</v>
      </c>
      <c r="AT149" s="158" t="s">
        <v>77</v>
      </c>
      <c r="AU149" s="158" t="s">
        <v>85</v>
      </c>
      <c r="AY149" s="152" t="s">
        <v>172</v>
      </c>
      <c r="BK149" s="159">
        <f>SUM(BK150:BK152)</f>
        <v>0</v>
      </c>
    </row>
    <row r="150" spans="2:65" s="1" customFormat="1" ht="24.2" customHeight="1" x14ac:dyDescent="0.2">
      <c r="B150" s="136"/>
      <c r="C150" s="162" t="s">
        <v>85</v>
      </c>
      <c r="D150" s="162" t="s">
        <v>175</v>
      </c>
      <c r="E150" s="163" t="s">
        <v>176</v>
      </c>
      <c r="F150" s="164" t="s">
        <v>177</v>
      </c>
      <c r="G150" s="165" t="s">
        <v>178</v>
      </c>
      <c r="H150" s="166">
        <v>18.963000000000001</v>
      </c>
      <c r="I150" s="167"/>
      <c r="J150" s="168">
        <f>ROUND(I150*H150,2)</f>
        <v>0</v>
      </c>
      <c r="K150" s="169"/>
      <c r="L150" s="32"/>
      <c r="M150" s="170" t="s">
        <v>1</v>
      </c>
      <c r="N150" s="135" t="s">
        <v>44</v>
      </c>
      <c r="P150" s="171">
        <f>O150*H150</f>
        <v>0</v>
      </c>
      <c r="Q150" s="171">
        <v>8.4811999999999999E-2</v>
      </c>
      <c r="R150" s="171">
        <f>Q150*H150</f>
        <v>1.6082899560000001</v>
      </c>
      <c r="S150" s="171">
        <v>0</v>
      </c>
      <c r="T150" s="172">
        <f>S150*H150</f>
        <v>0</v>
      </c>
      <c r="AR150" s="173" t="s">
        <v>179</v>
      </c>
      <c r="AT150" s="173" t="s">
        <v>175</v>
      </c>
      <c r="AU150" s="173" t="s">
        <v>89</v>
      </c>
      <c r="AY150" s="15" t="s">
        <v>172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15" t="s">
        <v>89</v>
      </c>
      <c r="BK150" s="100">
        <f>ROUND(I150*H150,2)</f>
        <v>0</v>
      </c>
      <c r="BL150" s="15" t="s">
        <v>179</v>
      </c>
      <c r="BM150" s="173" t="s">
        <v>180</v>
      </c>
    </row>
    <row r="151" spans="2:65" s="12" customFormat="1" x14ac:dyDescent="0.2">
      <c r="B151" s="174"/>
      <c r="D151" s="175" t="s">
        <v>181</v>
      </c>
      <c r="E151" s="176" t="s">
        <v>1</v>
      </c>
      <c r="F151" s="177" t="s">
        <v>182</v>
      </c>
      <c r="H151" s="178">
        <v>18.963000000000001</v>
      </c>
      <c r="I151" s="179"/>
      <c r="L151" s="174"/>
      <c r="M151" s="180"/>
      <c r="T151" s="181"/>
      <c r="AT151" s="176" t="s">
        <v>181</v>
      </c>
      <c r="AU151" s="176" t="s">
        <v>89</v>
      </c>
      <c r="AV151" s="12" t="s">
        <v>89</v>
      </c>
      <c r="AW151" s="12" t="s">
        <v>33</v>
      </c>
      <c r="AX151" s="12" t="s">
        <v>78</v>
      </c>
      <c r="AY151" s="176" t="s">
        <v>172</v>
      </c>
    </row>
    <row r="152" spans="2:65" s="13" customFormat="1" x14ac:dyDescent="0.2">
      <c r="B152" s="182"/>
      <c r="D152" s="175" t="s">
        <v>181</v>
      </c>
      <c r="E152" s="183" t="s">
        <v>111</v>
      </c>
      <c r="F152" s="184" t="s">
        <v>183</v>
      </c>
      <c r="H152" s="185">
        <v>18.963000000000001</v>
      </c>
      <c r="I152" s="186"/>
      <c r="L152" s="182"/>
      <c r="M152" s="187"/>
      <c r="T152" s="188"/>
      <c r="AT152" s="183" t="s">
        <v>181</v>
      </c>
      <c r="AU152" s="183" t="s">
        <v>89</v>
      </c>
      <c r="AV152" s="13" t="s">
        <v>179</v>
      </c>
      <c r="AW152" s="13" t="s">
        <v>33</v>
      </c>
      <c r="AX152" s="13" t="s">
        <v>85</v>
      </c>
      <c r="AY152" s="183" t="s">
        <v>172</v>
      </c>
    </row>
    <row r="153" spans="2:65" s="11" customFormat="1" ht="22.9" customHeight="1" x14ac:dyDescent="0.2">
      <c r="B153" s="151"/>
      <c r="D153" s="152" t="s">
        <v>77</v>
      </c>
      <c r="E153" s="160" t="s">
        <v>184</v>
      </c>
      <c r="F153" s="160" t="s">
        <v>185</v>
      </c>
      <c r="I153" s="154"/>
      <c r="J153" s="161">
        <f>BK153</f>
        <v>0</v>
      </c>
      <c r="L153" s="151"/>
      <c r="M153" s="155"/>
      <c r="P153" s="156">
        <f>SUM(P154:P161)</f>
        <v>0</v>
      </c>
      <c r="R153" s="156">
        <f>SUM(R154:R161)</f>
        <v>0.94302346800000003</v>
      </c>
      <c r="T153" s="157">
        <f>SUM(T154:T161)</f>
        <v>0</v>
      </c>
      <c r="AR153" s="152" t="s">
        <v>85</v>
      </c>
      <c r="AT153" s="158" t="s">
        <v>77</v>
      </c>
      <c r="AU153" s="158" t="s">
        <v>85</v>
      </c>
      <c r="AY153" s="152" t="s">
        <v>172</v>
      </c>
      <c r="BK153" s="159">
        <f>SUM(BK154:BK161)</f>
        <v>0</v>
      </c>
    </row>
    <row r="154" spans="2:65" s="1" customFormat="1" ht="24.2" customHeight="1" x14ac:dyDescent="0.2">
      <c r="B154" s="136"/>
      <c r="C154" s="162" t="s">
        <v>89</v>
      </c>
      <c r="D154" s="162" t="s">
        <v>175</v>
      </c>
      <c r="E154" s="163" t="s">
        <v>186</v>
      </c>
      <c r="F154" s="164" t="s">
        <v>187</v>
      </c>
      <c r="G154" s="165" t="s">
        <v>188</v>
      </c>
      <c r="H154" s="166">
        <v>26.46</v>
      </c>
      <c r="I154" s="167"/>
      <c r="J154" s="168">
        <f>ROUND(I154*H154,2)</f>
        <v>0</v>
      </c>
      <c r="K154" s="169"/>
      <c r="L154" s="32"/>
      <c r="M154" s="170" t="s">
        <v>1</v>
      </c>
      <c r="N154" s="135" t="s">
        <v>44</v>
      </c>
      <c r="P154" s="171">
        <f>O154*H154</f>
        <v>0</v>
      </c>
      <c r="Q154" s="171">
        <v>2.7980000000000001E-3</v>
      </c>
      <c r="R154" s="171">
        <f>Q154*H154</f>
        <v>7.4035080000000003E-2</v>
      </c>
      <c r="S154" s="171">
        <v>0</v>
      </c>
      <c r="T154" s="172">
        <f>S154*H154</f>
        <v>0</v>
      </c>
      <c r="AR154" s="173" t="s">
        <v>179</v>
      </c>
      <c r="AT154" s="173" t="s">
        <v>175</v>
      </c>
      <c r="AU154" s="173" t="s">
        <v>89</v>
      </c>
      <c r="AY154" s="15" t="s">
        <v>172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15" t="s">
        <v>89</v>
      </c>
      <c r="BK154" s="100">
        <f>ROUND(I154*H154,2)</f>
        <v>0</v>
      </c>
      <c r="BL154" s="15" t="s">
        <v>179</v>
      </c>
      <c r="BM154" s="173" t="s">
        <v>189</v>
      </c>
    </row>
    <row r="155" spans="2:65" s="12" customFormat="1" x14ac:dyDescent="0.2">
      <c r="B155" s="174"/>
      <c r="D155" s="175" t="s">
        <v>181</v>
      </c>
      <c r="E155" s="176" t="s">
        <v>1</v>
      </c>
      <c r="F155" s="177" t="s">
        <v>190</v>
      </c>
      <c r="H155" s="178">
        <v>26.46</v>
      </c>
      <c r="I155" s="179"/>
      <c r="L155" s="174"/>
      <c r="M155" s="180"/>
      <c r="T155" s="181"/>
      <c r="AT155" s="176" t="s">
        <v>181</v>
      </c>
      <c r="AU155" s="176" t="s">
        <v>89</v>
      </c>
      <c r="AV155" s="12" t="s">
        <v>89</v>
      </c>
      <c r="AW155" s="12" t="s">
        <v>33</v>
      </c>
      <c r="AX155" s="12" t="s">
        <v>78</v>
      </c>
      <c r="AY155" s="176" t="s">
        <v>172</v>
      </c>
    </row>
    <row r="156" spans="2:65" s="13" customFormat="1" x14ac:dyDescent="0.2">
      <c r="B156" s="182"/>
      <c r="D156" s="175" t="s">
        <v>181</v>
      </c>
      <c r="E156" s="183" t="s">
        <v>1</v>
      </c>
      <c r="F156" s="184" t="s">
        <v>183</v>
      </c>
      <c r="H156" s="185">
        <v>26.46</v>
      </c>
      <c r="I156" s="186"/>
      <c r="L156" s="182"/>
      <c r="M156" s="187"/>
      <c r="T156" s="188"/>
      <c r="AT156" s="183" t="s">
        <v>181</v>
      </c>
      <c r="AU156" s="183" t="s">
        <v>89</v>
      </c>
      <c r="AV156" s="13" t="s">
        <v>179</v>
      </c>
      <c r="AW156" s="13" t="s">
        <v>33</v>
      </c>
      <c r="AX156" s="13" t="s">
        <v>85</v>
      </c>
      <c r="AY156" s="183" t="s">
        <v>172</v>
      </c>
    </row>
    <row r="157" spans="2:65" s="1" customFormat="1" ht="24.2" customHeight="1" x14ac:dyDescent="0.2">
      <c r="B157" s="136"/>
      <c r="C157" s="162" t="s">
        <v>173</v>
      </c>
      <c r="D157" s="162" t="s">
        <v>175</v>
      </c>
      <c r="E157" s="163" t="s">
        <v>191</v>
      </c>
      <c r="F157" s="164" t="s">
        <v>192</v>
      </c>
      <c r="G157" s="165" t="s">
        <v>178</v>
      </c>
      <c r="H157" s="166">
        <v>71.138000000000005</v>
      </c>
      <c r="I157" s="167"/>
      <c r="J157" s="168">
        <f>ROUND(I157*H157,2)</f>
        <v>0</v>
      </c>
      <c r="K157" s="169"/>
      <c r="L157" s="32"/>
      <c r="M157" s="170" t="s">
        <v>1</v>
      </c>
      <c r="N157" s="135" t="s">
        <v>44</v>
      </c>
      <c r="P157" s="171">
        <f>O157*H157</f>
        <v>0</v>
      </c>
      <c r="Q157" s="171">
        <v>5.1539999999999997E-3</v>
      </c>
      <c r="R157" s="171">
        <f>Q157*H157</f>
        <v>0.36664525200000003</v>
      </c>
      <c r="S157" s="171">
        <v>0</v>
      </c>
      <c r="T157" s="172">
        <f>S157*H157</f>
        <v>0</v>
      </c>
      <c r="AR157" s="173" t="s">
        <v>179</v>
      </c>
      <c r="AT157" s="173" t="s">
        <v>175</v>
      </c>
      <c r="AU157" s="173" t="s">
        <v>89</v>
      </c>
      <c r="AY157" s="15" t="s">
        <v>172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5" t="s">
        <v>89</v>
      </c>
      <c r="BK157" s="100">
        <f>ROUND(I157*H157,2)</f>
        <v>0</v>
      </c>
      <c r="BL157" s="15" t="s">
        <v>179</v>
      </c>
      <c r="BM157" s="173" t="s">
        <v>193</v>
      </c>
    </row>
    <row r="158" spans="2:65" s="12" customFormat="1" x14ac:dyDescent="0.2">
      <c r="B158" s="174"/>
      <c r="D158" s="175" t="s">
        <v>181</v>
      </c>
      <c r="E158" s="176" t="s">
        <v>1</v>
      </c>
      <c r="F158" s="177" t="s">
        <v>113</v>
      </c>
      <c r="H158" s="178">
        <v>71.138000000000005</v>
      </c>
      <c r="I158" s="179"/>
      <c r="L158" s="174"/>
      <c r="M158" s="180"/>
      <c r="T158" s="181"/>
      <c r="AT158" s="176" t="s">
        <v>181</v>
      </c>
      <c r="AU158" s="176" t="s">
        <v>89</v>
      </c>
      <c r="AV158" s="12" t="s">
        <v>89</v>
      </c>
      <c r="AW158" s="12" t="s">
        <v>33</v>
      </c>
      <c r="AX158" s="12" t="s">
        <v>85</v>
      </c>
      <c r="AY158" s="176" t="s">
        <v>172</v>
      </c>
    </row>
    <row r="159" spans="2:65" s="1" customFormat="1" ht="33" customHeight="1" x14ac:dyDescent="0.2">
      <c r="B159" s="136"/>
      <c r="C159" s="162" t="s">
        <v>179</v>
      </c>
      <c r="D159" s="162" t="s">
        <v>175</v>
      </c>
      <c r="E159" s="163" t="s">
        <v>194</v>
      </c>
      <c r="F159" s="164" t="s">
        <v>195</v>
      </c>
      <c r="G159" s="165" t="s">
        <v>178</v>
      </c>
      <c r="H159" s="166">
        <v>4</v>
      </c>
      <c r="I159" s="167"/>
      <c r="J159" s="168">
        <f>ROUND(I159*H159,2)</f>
        <v>0</v>
      </c>
      <c r="K159" s="169"/>
      <c r="L159" s="32"/>
      <c r="M159" s="170" t="s">
        <v>1</v>
      </c>
      <c r="N159" s="135" t="s">
        <v>44</v>
      </c>
      <c r="P159" s="171">
        <f>O159*H159</f>
        <v>0</v>
      </c>
      <c r="Q159" s="171">
        <v>0.10332</v>
      </c>
      <c r="R159" s="171">
        <f>Q159*H159</f>
        <v>0.41327999999999998</v>
      </c>
      <c r="S159" s="171">
        <v>0</v>
      </c>
      <c r="T159" s="172">
        <f>S159*H159</f>
        <v>0</v>
      </c>
      <c r="AR159" s="173" t="s">
        <v>179</v>
      </c>
      <c r="AT159" s="173" t="s">
        <v>175</v>
      </c>
      <c r="AU159" s="173" t="s">
        <v>89</v>
      </c>
      <c r="AY159" s="15" t="s">
        <v>172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5" t="s">
        <v>89</v>
      </c>
      <c r="BK159" s="100">
        <f>ROUND(I159*H159,2)</f>
        <v>0</v>
      </c>
      <c r="BL159" s="15" t="s">
        <v>179</v>
      </c>
      <c r="BM159" s="173" t="s">
        <v>196</v>
      </c>
    </row>
    <row r="160" spans="2:65" s="1" customFormat="1" ht="24.2" customHeight="1" x14ac:dyDescent="0.2">
      <c r="B160" s="136"/>
      <c r="C160" s="162" t="s">
        <v>197</v>
      </c>
      <c r="D160" s="162" t="s">
        <v>175</v>
      </c>
      <c r="E160" s="163" t="s">
        <v>198</v>
      </c>
      <c r="F160" s="164" t="s">
        <v>199</v>
      </c>
      <c r="G160" s="165" t="s">
        <v>178</v>
      </c>
      <c r="H160" s="166">
        <v>18.190999999999999</v>
      </c>
      <c r="I160" s="167"/>
      <c r="J160" s="168">
        <f>ROUND(I160*H160,2)</f>
        <v>0</v>
      </c>
      <c r="K160" s="169"/>
      <c r="L160" s="32"/>
      <c r="M160" s="170" t="s">
        <v>1</v>
      </c>
      <c r="N160" s="135" t="s">
        <v>44</v>
      </c>
      <c r="P160" s="171">
        <f>O160*H160</f>
        <v>0</v>
      </c>
      <c r="Q160" s="171">
        <v>4.8960000000000002E-3</v>
      </c>
      <c r="R160" s="171">
        <f>Q160*H160</f>
        <v>8.9063136000000001E-2</v>
      </c>
      <c r="S160" s="171">
        <v>0</v>
      </c>
      <c r="T160" s="172">
        <f>S160*H160</f>
        <v>0</v>
      </c>
      <c r="AR160" s="173" t="s">
        <v>179</v>
      </c>
      <c r="AT160" s="173" t="s">
        <v>175</v>
      </c>
      <c r="AU160" s="173" t="s">
        <v>89</v>
      </c>
      <c r="AY160" s="15" t="s">
        <v>172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15" t="s">
        <v>89</v>
      </c>
      <c r="BK160" s="100">
        <f>ROUND(I160*H160,2)</f>
        <v>0</v>
      </c>
      <c r="BL160" s="15" t="s">
        <v>179</v>
      </c>
      <c r="BM160" s="173" t="s">
        <v>200</v>
      </c>
    </row>
    <row r="161" spans="2:65" s="12" customFormat="1" x14ac:dyDescent="0.2">
      <c r="B161" s="174"/>
      <c r="D161" s="175" t="s">
        <v>181</v>
      </c>
      <c r="E161" s="176" t="s">
        <v>1</v>
      </c>
      <c r="F161" s="177" t="s">
        <v>105</v>
      </c>
      <c r="H161" s="178">
        <v>18.190999999999999</v>
      </c>
      <c r="I161" s="179"/>
      <c r="L161" s="174"/>
      <c r="M161" s="180"/>
      <c r="T161" s="181"/>
      <c r="AT161" s="176" t="s">
        <v>181</v>
      </c>
      <c r="AU161" s="176" t="s">
        <v>89</v>
      </c>
      <c r="AV161" s="12" t="s">
        <v>89</v>
      </c>
      <c r="AW161" s="12" t="s">
        <v>33</v>
      </c>
      <c r="AX161" s="12" t="s">
        <v>85</v>
      </c>
      <c r="AY161" s="176" t="s">
        <v>172</v>
      </c>
    </row>
    <row r="162" spans="2:65" s="11" customFormat="1" ht="22.9" customHeight="1" x14ac:dyDescent="0.2">
      <c r="B162" s="151"/>
      <c r="D162" s="152" t="s">
        <v>77</v>
      </c>
      <c r="E162" s="160" t="s">
        <v>201</v>
      </c>
      <c r="F162" s="160" t="s">
        <v>202</v>
      </c>
      <c r="I162" s="154"/>
      <c r="J162" s="161">
        <f>BK162</f>
        <v>0</v>
      </c>
      <c r="L162" s="151"/>
      <c r="M162" s="155"/>
      <c r="P162" s="156">
        <f>SUM(P163:P186)</f>
        <v>0</v>
      </c>
      <c r="R162" s="156">
        <f>SUM(R163:R186)</f>
        <v>0.11333611493999998</v>
      </c>
      <c r="T162" s="157">
        <f>SUM(T163:T186)</f>
        <v>3.9989110000000001</v>
      </c>
      <c r="AR162" s="152" t="s">
        <v>85</v>
      </c>
      <c r="AT162" s="158" t="s">
        <v>77</v>
      </c>
      <c r="AU162" s="158" t="s">
        <v>85</v>
      </c>
      <c r="AY162" s="152" t="s">
        <v>172</v>
      </c>
      <c r="BK162" s="159">
        <f>SUM(BK163:BK186)</f>
        <v>0</v>
      </c>
    </row>
    <row r="163" spans="2:65" s="1" customFormat="1" ht="24.2" customHeight="1" x14ac:dyDescent="0.2">
      <c r="B163" s="136"/>
      <c r="C163" s="162" t="s">
        <v>184</v>
      </c>
      <c r="D163" s="162" t="s">
        <v>175</v>
      </c>
      <c r="E163" s="163" t="s">
        <v>203</v>
      </c>
      <c r="F163" s="164" t="s">
        <v>204</v>
      </c>
      <c r="G163" s="165" t="s">
        <v>178</v>
      </c>
      <c r="H163" s="166">
        <v>18.190999999999999</v>
      </c>
      <c r="I163" s="167"/>
      <c r="J163" s="168">
        <f>ROUND(I163*H163,2)</f>
        <v>0</v>
      </c>
      <c r="K163" s="169"/>
      <c r="L163" s="32"/>
      <c r="M163" s="170" t="s">
        <v>1</v>
      </c>
      <c r="N163" s="135" t="s">
        <v>44</v>
      </c>
      <c r="P163" s="171">
        <f>O163*H163</f>
        <v>0</v>
      </c>
      <c r="Q163" s="171">
        <v>6.1813399999999996E-3</v>
      </c>
      <c r="R163" s="171">
        <f>Q163*H163</f>
        <v>0.11244475593999999</v>
      </c>
      <c r="S163" s="171">
        <v>0</v>
      </c>
      <c r="T163" s="172">
        <f>S163*H163</f>
        <v>0</v>
      </c>
      <c r="AR163" s="173" t="s">
        <v>179</v>
      </c>
      <c r="AT163" s="173" t="s">
        <v>175</v>
      </c>
      <c r="AU163" s="173" t="s">
        <v>89</v>
      </c>
      <c r="AY163" s="15" t="s">
        <v>172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15" t="s">
        <v>89</v>
      </c>
      <c r="BK163" s="100">
        <f>ROUND(I163*H163,2)</f>
        <v>0</v>
      </c>
      <c r="BL163" s="15" t="s">
        <v>179</v>
      </c>
      <c r="BM163" s="173" t="s">
        <v>205</v>
      </c>
    </row>
    <row r="164" spans="2:65" s="12" customFormat="1" x14ac:dyDescent="0.2">
      <c r="B164" s="174"/>
      <c r="D164" s="175" t="s">
        <v>181</v>
      </c>
      <c r="E164" s="176" t="s">
        <v>1</v>
      </c>
      <c r="F164" s="177" t="s">
        <v>105</v>
      </c>
      <c r="H164" s="178">
        <v>18.190999999999999</v>
      </c>
      <c r="I164" s="179"/>
      <c r="L164" s="174"/>
      <c r="M164" s="180"/>
      <c r="T164" s="181"/>
      <c r="AT164" s="176" t="s">
        <v>181</v>
      </c>
      <c r="AU164" s="176" t="s">
        <v>89</v>
      </c>
      <c r="AV164" s="12" t="s">
        <v>89</v>
      </c>
      <c r="AW164" s="12" t="s">
        <v>33</v>
      </c>
      <c r="AX164" s="12" t="s">
        <v>85</v>
      </c>
      <c r="AY164" s="176" t="s">
        <v>172</v>
      </c>
    </row>
    <row r="165" spans="2:65" s="1" customFormat="1" ht="16.5" customHeight="1" x14ac:dyDescent="0.2">
      <c r="B165" s="136"/>
      <c r="C165" s="162" t="s">
        <v>206</v>
      </c>
      <c r="D165" s="162" t="s">
        <v>175</v>
      </c>
      <c r="E165" s="163" t="s">
        <v>207</v>
      </c>
      <c r="F165" s="164" t="s">
        <v>208</v>
      </c>
      <c r="G165" s="165" t="s">
        <v>178</v>
      </c>
      <c r="H165" s="166">
        <v>18.190999999999999</v>
      </c>
      <c r="I165" s="167"/>
      <c r="J165" s="168">
        <f>ROUND(I165*H165,2)</f>
        <v>0</v>
      </c>
      <c r="K165" s="169"/>
      <c r="L165" s="32"/>
      <c r="M165" s="170" t="s">
        <v>1</v>
      </c>
      <c r="N165" s="135" t="s">
        <v>44</v>
      </c>
      <c r="P165" s="171">
        <f>O165*H165</f>
        <v>0</v>
      </c>
      <c r="Q165" s="171">
        <v>4.8999999999999998E-5</v>
      </c>
      <c r="R165" s="171">
        <f>Q165*H165</f>
        <v>8.9135899999999988E-4</v>
      </c>
      <c r="S165" s="171">
        <v>0</v>
      </c>
      <c r="T165" s="172">
        <f>S165*H165</f>
        <v>0</v>
      </c>
      <c r="AR165" s="173" t="s">
        <v>179</v>
      </c>
      <c r="AT165" s="173" t="s">
        <v>175</v>
      </c>
      <c r="AU165" s="173" t="s">
        <v>89</v>
      </c>
      <c r="AY165" s="15" t="s">
        <v>172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5" t="s">
        <v>89</v>
      </c>
      <c r="BK165" s="100">
        <f>ROUND(I165*H165,2)</f>
        <v>0</v>
      </c>
      <c r="BL165" s="15" t="s">
        <v>179</v>
      </c>
      <c r="BM165" s="173" t="s">
        <v>209</v>
      </c>
    </row>
    <row r="166" spans="2:65" s="12" customFormat="1" x14ac:dyDescent="0.2">
      <c r="B166" s="174"/>
      <c r="D166" s="175" t="s">
        <v>181</v>
      </c>
      <c r="E166" s="176" t="s">
        <v>1</v>
      </c>
      <c r="F166" s="177" t="s">
        <v>105</v>
      </c>
      <c r="H166" s="178">
        <v>18.190999999999999</v>
      </c>
      <c r="I166" s="179"/>
      <c r="L166" s="174"/>
      <c r="M166" s="180"/>
      <c r="T166" s="181"/>
      <c r="AT166" s="176" t="s">
        <v>181</v>
      </c>
      <c r="AU166" s="176" t="s">
        <v>89</v>
      </c>
      <c r="AV166" s="12" t="s">
        <v>89</v>
      </c>
      <c r="AW166" s="12" t="s">
        <v>33</v>
      </c>
      <c r="AX166" s="12" t="s">
        <v>85</v>
      </c>
      <c r="AY166" s="176" t="s">
        <v>172</v>
      </c>
    </row>
    <row r="167" spans="2:65" s="1" customFormat="1" ht="37.9" customHeight="1" x14ac:dyDescent="0.2">
      <c r="B167" s="136"/>
      <c r="C167" s="162" t="s">
        <v>210</v>
      </c>
      <c r="D167" s="162" t="s">
        <v>175</v>
      </c>
      <c r="E167" s="163" t="s">
        <v>211</v>
      </c>
      <c r="F167" s="164" t="s">
        <v>212</v>
      </c>
      <c r="G167" s="165" t="s">
        <v>178</v>
      </c>
      <c r="H167" s="166">
        <v>18.190999999999999</v>
      </c>
      <c r="I167" s="167"/>
      <c r="J167" s="168">
        <f>ROUND(I167*H167,2)</f>
        <v>0</v>
      </c>
      <c r="K167" s="169"/>
      <c r="L167" s="32"/>
      <c r="M167" s="170" t="s">
        <v>1</v>
      </c>
      <c r="N167" s="135" t="s">
        <v>44</v>
      </c>
      <c r="P167" s="171">
        <f>O167*H167</f>
        <v>0</v>
      </c>
      <c r="Q167" s="171">
        <v>0</v>
      </c>
      <c r="R167" s="171">
        <f>Q167*H167</f>
        <v>0</v>
      </c>
      <c r="S167" s="171">
        <v>6.5000000000000002E-2</v>
      </c>
      <c r="T167" s="172">
        <f>S167*H167</f>
        <v>1.182415</v>
      </c>
      <c r="AR167" s="173" t="s">
        <v>179</v>
      </c>
      <c r="AT167" s="173" t="s">
        <v>175</v>
      </c>
      <c r="AU167" s="173" t="s">
        <v>89</v>
      </c>
      <c r="AY167" s="15" t="s">
        <v>172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15" t="s">
        <v>89</v>
      </c>
      <c r="BK167" s="100">
        <f>ROUND(I167*H167,2)</f>
        <v>0</v>
      </c>
      <c r="BL167" s="15" t="s">
        <v>179</v>
      </c>
      <c r="BM167" s="173" t="s">
        <v>213</v>
      </c>
    </row>
    <row r="168" spans="2:65" s="12" customFormat="1" x14ac:dyDescent="0.2">
      <c r="B168" s="174"/>
      <c r="D168" s="175" t="s">
        <v>181</v>
      </c>
      <c r="E168" s="176" t="s">
        <v>1</v>
      </c>
      <c r="F168" s="177" t="s">
        <v>214</v>
      </c>
      <c r="H168" s="178">
        <v>18.190999999999999</v>
      </c>
      <c r="I168" s="179"/>
      <c r="L168" s="174"/>
      <c r="M168" s="180"/>
      <c r="T168" s="181"/>
      <c r="AT168" s="176" t="s">
        <v>181</v>
      </c>
      <c r="AU168" s="176" t="s">
        <v>89</v>
      </c>
      <c r="AV168" s="12" t="s">
        <v>89</v>
      </c>
      <c r="AW168" s="12" t="s">
        <v>33</v>
      </c>
      <c r="AX168" s="12" t="s">
        <v>78</v>
      </c>
      <c r="AY168" s="176" t="s">
        <v>172</v>
      </c>
    </row>
    <row r="169" spans="2:65" s="13" customFormat="1" x14ac:dyDescent="0.2">
      <c r="B169" s="182"/>
      <c r="D169" s="175" t="s">
        <v>181</v>
      </c>
      <c r="E169" s="183" t="s">
        <v>105</v>
      </c>
      <c r="F169" s="184" t="s">
        <v>183</v>
      </c>
      <c r="H169" s="185">
        <v>18.190999999999999</v>
      </c>
      <c r="I169" s="186"/>
      <c r="L169" s="182"/>
      <c r="M169" s="187"/>
      <c r="T169" s="188"/>
      <c r="AT169" s="183" t="s">
        <v>181</v>
      </c>
      <c r="AU169" s="183" t="s">
        <v>89</v>
      </c>
      <c r="AV169" s="13" t="s">
        <v>179</v>
      </c>
      <c r="AW169" s="13" t="s">
        <v>33</v>
      </c>
      <c r="AX169" s="13" t="s">
        <v>85</v>
      </c>
      <c r="AY169" s="183" t="s">
        <v>172</v>
      </c>
    </row>
    <row r="170" spans="2:65" s="1" customFormat="1" ht="24.2" customHeight="1" x14ac:dyDescent="0.2">
      <c r="B170" s="136"/>
      <c r="C170" s="162" t="s">
        <v>201</v>
      </c>
      <c r="D170" s="162" t="s">
        <v>175</v>
      </c>
      <c r="E170" s="163" t="s">
        <v>215</v>
      </c>
      <c r="F170" s="164" t="s">
        <v>216</v>
      </c>
      <c r="G170" s="165" t="s">
        <v>217</v>
      </c>
      <c r="H170" s="166">
        <v>1</v>
      </c>
      <c r="I170" s="167"/>
      <c r="J170" s="168">
        <f>ROUND(I170*H170,2)</f>
        <v>0</v>
      </c>
      <c r="K170" s="169"/>
      <c r="L170" s="32"/>
      <c r="M170" s="170" t="s">
        <v>1</v>
      </c>
      <c r="N170" s="135" t="s">
        <v>44</v>
      </c>
      <c r="P170" s="171">
        <f>O170*H170</f>
        <v>0</v>
      </c>
      <c r="Q170" s="171">
        <v>0</v>
      </c>
      <c r="R170" s="171">
        <f>Q170*H170</f>
        <v>0</v>
      </c>
      <c r="S170" s="171">
        <v>2.4E-2</v>
      </c>
      <c r="T170" s="172">
        <f>S170*H170</f>
        <v>2.4E-2</v>
      </c>
      <c r="AR170" s="173" t="s">
        <v>179</v>
      </c>
      <c r="AT170" s="173" t="s">
        <v>175</v>
      </c>
      <c r="AU170" s="173" t="s">
        <v>89</v>
      </c>
      <c r="AY170" s="15" t="s">
        <v>172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15" t="s">
        <v>89</v>
      </c>
      <c r="BK170" s="100">
        <f>ROUND(I170*H170,2)</f>
        <v>0</v>
      </c>
      <c r="BL170" s="15" t="s">
        <v>179</v>
      </c>
      <c r="BM170" s="173" t="s">
        <v>218</v>
      </c>
    </row>
    <row r="171" spans="2:65" s="1" customFormat="1" ht="24.2" customHeight="1" x14ac:dyDescent="0.2">
      <c r="B171" s="136"/>
      <c r="C171" s="162" t="s">
        <v>219</v>
      </c>
      <c r="D171" s="162" t="s">
        <v>175</v>
      </c>
      <c r="E171" s="163" t="s">
        <v>220</v>
      </c>
      <c r="F171" s="164" t="s">
        <v>221</v>
      </c>
      <c r="G171" s="165" t="s">
        <v>217</v>
      </c>
      <c r="H171" s="166">
        <v>3</v>
      </c>
      <c r="I171" s="167"/>
      <c r="J171" s="168">
        <f>ROUND(I171*H171,2)</f>
        <v>0</v>
      </c>
      <c r="K171" s="169"/>
      <c r="L171" s="32"/>
      <c r="M171" s="170" t="s">
        <v>1</v>
      </c>
      <c r="N171" s="135" t="s">
        <v>44</v>
      </c>
      <c r="P171" s="171">
        <f>O171*H171</f>
        <v>0</v>
      </c>
      <c r="Q171" s="171">
        <v>0</v>
      </c>
      <c r="R171" s="171">
        <f>Q171*H171</f>
        <v>0</v>
      </c>
      <c r="S171" s="171">
        <v>0.06</v>
      </c>
      <c r="T171" s="172">
        <f>S171*H171</f>
        <v>0.18</v>
      </c>
      <c r="AR171" s="173" t="s">
        <v>179</v>
      </c>
      <c r="AT171" s="173" t="s">
        <v>175</v>
      </c>
      <c r="AU171" s="173" t="s">
        <v>89</v>
      </c>
      <c r="AY171" s="15" t="s">
        <v>172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5" t="s">
        <v>89</v>
      </c>
      <c r="BK171" s="100">
        <f>ROUND(I171*H171,2)</f>
        <v>0</v>
      </c>
      <c r="BL171" s="15" t="s">
        <v>179</v>
      </c>
      <c r="BM171" s="173" t="s">
        <v>222</v>
      </c>
    </row>
    <row r="172" spans="2:65" s="1" customFormat="1" ht="24.2" customHeight="1" x14ac:dyDescent="0.2">
      <c r="B172" s="136"/>
      <c r="C172" s="162" t="s">
        <v>223</v>
      </c>
      <c r="D172" s="162" t="s">
        <v>175</v>
      </c>
      <c r="E172" s="163" t="s">
        <v>224</v>
      </c>
      <c r="F172" s="164" t="s">
        <v>225</v>
      </c>
      <c r="G172" s="165" t="s">
        <v>178</v>
      </c>
      <c r="H172" s="166">
        <v>4.5359999999999996</v>
      </c>
      <c r="I172" s="167"/>
      <c r="J172" s="168">
        <f>ROUND(I172*H172,2)</f>
        <v>0</v>
      </c>
      <c r="K172" s="169"/>
      <c r="L172" s="32"/>
      <c r="M172" s="170" t="s">
        <v>1</v>
      </c>
      <c r="N172" s="135" t="s">
        <v>44</v>
      </c>
      <c r="P172" s="171">
        <f>O172*H172</f>
        <v>0</v>
      </c>
      <c r="Q172" s="171">
        <v>0</v>
      </c>
      <c r="R172" s="171">
        <f>Q172*H172</f>
        <v>0</v>
      </c>
      <c r="S172" s="171">
        <v>6.0999999999999999E-2</v>
      </c>
      <c r="T172" s="172">
        <f>S172*H172</f>
        <v>0.27669599999999994</v>
      </c>
      <c r="AR172" s="173" t="s">
        <v>179</v>
      </c>
      <c r="AT172" s="173" t="s">
        <v>175</v>
      </c>
      <c r="AU172" s="173" t="s">
        <v>89</v>
      </c>
      <c r="AY172" s="15" t="s">
        <v>172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5" t="s">
        <v>89</v>
      </c>
      <c r="BK172" s="100">
        <f>ROUND(I172*H172,2)</f>
        <v>0</v>
      </c>
      <c r="BL172" s="15" t="s">
        <v>179</v>
      </c>
      <c r="BM172" s="173" t="s">
        <v>226</v>
      </c>
    </row>
    <row r="173" spans="2:65" s="12" customFormat="1" x14ac:dyDescent="0.2">
      <c r="B173" s="174"/>
      <c r="D173" s="175" t="s">
        <v>181</v>
      </c>
      <c r="E173" s="176" t="s">
        <v>1</v>
      </c>
      <c r="F173" s="177" t="s">
        <v>227</v>
      </c>
      <c r="H173" s="178">
        <v>4.5359999999999996</v>
      </c>
      <c r="I173" s="179"/>
      <c r="L173" s="174"/>
      <c r="M173" s="180"/>
      <c r="T173" s="181"/>
      <c r="AT173" s="176" t="s">
        <v>181</v>
      </c>
      <c r="AU173" s="176" t="s">
        <v>89</v>
      </c>
      <c r="AV173" s="12" t="s">
        <v>89</v>
      </c>
      <c r="AW173" s="12" t="s">
        <v>33</v>
      </c>
      <c r="AX173" s="12" t="s">
        <v>78</v>
      </c>
      <c r="AY173" s="176" t="s">
        <v>172</v>
      </c>
    </row>
    <row r="174" spans="2:65" s="13" customFormat="1" x14ac:dyDescent="0.2">
      <c r="B174" s="182"/>
      <c r="D174" s="175" t="s">
        <v>181</v>
      </c>
      <c r="E174" s="183" t="s">
        <v>1</v>
      </c>
      <c r="F174" s="184" t="s">
        <v>183</v>
      </c>
      <c r="H174" s="185">
        <v>4.5359999999999996</v>
      </c>
      <c r="I174" s="186"/>
      <c r="L174" s="182"/>
      <c r="M174" s="187"/>
      <c r="T174" s="188"/>
      <c r="AT174" s="183" t="s">
        <v>181</v>
      </c>
      <c r="AU174" s="183" t="s">
        <v>89</v>
      </c>
      <c r="AV174" s="13" t="s">
        <v>179</v>
      </c>
      <c r="AW174" s="13" t="s">
        <v>33</v>
      </c>
      <c r="AX174" s="13" t="s">
        <v>85</v>
      </c>
      <c r="AY174" s="183" t="s">
        <v>172</v>
      </c>
    </row>
    <row r="175" spans="2:65" s="1" customFormat="1" ht="37.9" customHeight="1" x14ac:dyDescent="0.2">
      <c r="B175" s="136"/>
      <c r="C175" s="162" t="s">
        <v>228</v>
      </c>
      <c r="D175" s="162" t="s">
        <v>175</v>
      </c>
      <c r="E175" s="163" t="s">
        <v>229</v>
      </c>
      <c r="F175" s="164" t="s">
        <v>230</v>
      </c>
      <c r="G175" s="165" t="s">
        <v>178</v>
      </c>
      <c r="H175" s="166">
        <v>34.35</v>
      </c>
      <c r="I175" s="167"/>
      <c r="J175" s="168">
        <f>ROUND(I175*H175,2)</f>
        <v>0</v>
      </c>
      <c r="K175" s="169"/>
      <c r="L175" s="32"/>
      <c r="M175" s="170" t="s">
        <v>1</v>
      </c>
      <c r="N175" s="135" t="s">
        <v>44</v>
      </c>
      <c r="P175" s="171">
        <f>O175*H175</f>
        <v>0</v>
      </c>
      <c r="Q175" s="171">
        <v>0</v>
      </c>
      <c r="R175" s="171">
        <f>Q175*H175</f>
        <v>0</v>
      </c>
      <c r="S175" s="171">
        <v>6.8000000000000005E-2</v>
      </c>
      <c r="T175" s="172">
        <f>S175*H175</f>
        <v>2.3358000000000003</v>
      </c>
      <c r="AR175" s="173" t="s">
        <v>179</v>
      </c>
      <c r="AT175" s="173" t="s">
        <v>175</v>
      </c>
      <c r="AU175" s="173" t="s">
        <v>89</v>
      </c>
      <c r="AY175" s="15" t="s">
        <v>172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5" t="s">
        <v>89</v>
      </c>
      <c r="BK175" s="100">
        <f>ROUND(I175*H175,2)</f>
        <v>0</v>
      </c>
      <c r="BL175" s="15" t="s">
        <v>179</v>
      </c>
      <c r="BM175" s="173" t="s">
        <v>231</v>
      </c>
    </row>
    <row r="176" spans="2:65" s="12" customFormat="1" x14ac:dyDescent="0.2">
      <c r="B176" s="174"/>
      <c r="D176" s="175" t="s">
        <v>181</v>
      </c>
      <c r="E176" s="176" t="s">
        <v>1</v>
      </c>
      <c r="F176" s="177" t="s">
        <v>232</v>
      </c>
      <c r="H176" s="178">
        <v>34.35</v>
      </c>
      <c r="I176" s="179"/>
      <c r="L176" s="174"/>
      <c r="M176" s="180"/>
      <c r="T176" s="181"/>
      <c r="AT176" s="176" t="s">
        <v>181</v>
      </c>
      <c r="AU176" s="176" t="s">
        <v>89</v>
      </c>
      <c r="AV176" s="12" t="s">
        <v>89</v>
      </c>
      <c r="AW176" s="12" t="s">
        <v>33</v>
      </c>
      <c r="AX176" s="12" t="s">
        <v>78</v>
      </c>
      <c r="AY176" s="176" t="s">
        <v>172</v>
      </c>
    </row>
    <row r="177" spans="2:65" s="13" customFormat="1" x14ac:dyDescent="0.2">
      <c r="B177" s="182"/>
      <c r="D177" s="175" t="s">
        <v>181</v>
      </c>
      <c r="E177" s="183" t="s">
        <v>108</v>
      </c>
      <c r="F177" s="184" t="s">
        <v>183</v>
      </c>
      <c r="H177" s="185">
        <v>34.35</v>
      </c>
      <c r="I177" s="186"/>
      <c r="L177" s="182"/>
      <c r="M177" s="187"/>
      <c r="T177" s="188"/>
      <c r="AT177" s="183" t="s">
        <v>181</v>
      </c>
      <c r="AU177" s="183" t="s">
        <v>89</v>
      </c>
      <c r="AV177" s="13" t="s">
        <v>179</v>
      </c>
      <c r="AW177" s="13" t="s">
        <v>33</v>
      </c>
      <c r="AX177" s="13" t="s">
        <v>85</v>
      </c>
      <c r="AY177" s="183" t="s">
        <v>172</v>
      </c>
    </row>
    <row r="178" spans="2:65" s="1" customFormat="1" ht="21.75" customHeight="1" x14ac:dyDescent="0.2">
      <c r="B178" s="136"/>
      <c r="C178" s="162" t="s">
        <v>233</v>
      </c>
      <c r="D178" s="162" t="s">
        <v>175</v>
      </c>
      <c r="E178" s="163" t="s">
        <v>234</v>
      </c>
      <c r="F178" s="164" t="s">
        <v>235</v>
      </c>
      <c r="G178" s="165" t="s">
        <v>236</v>
      </c>
      <c r="H178" s="166">
        <v>6.2430000000000003</v>
      </c>
      <c r="I178" s="167"/>
      <c r="J178" s="168">
        <f>ROUND(I178*H178,2)</f>
        <v>0</v>
      </c>
      <c r="K178" s="169"/>
      <c r="L178" s="32"/>
      <c r="M178" s="170" t="s">
        <v>1</v>
      </c>
      <c r="N178" s="135" t="s">
        <v>44</v>
      </c>
      <c r="P178" s="171">
        <f>O178*H178</f>
        <v>0</v>
      </c>
      <c r="Q178" s="171">
        <v>0</v>
      </c>
      <c r="R178" s="171">
        <f>Q178*H178</f>
        <v>0</v>
      </c>
      <c r="S178" s="171">
        <v>0</v>
      </c>
      <c r="T178" s="172">
        <f>S178*H178</f>
        <v>0</v>
      </c>
      <c r="AR178" s="173" t="s">
        <v>179</v>
      </c>
      <c r="AT178" s="173" t="s">
        <v>175</v>
      </c>
      <c r="AU178" s="173" t="s">
        <v>89</v>
      </c>
      <c r="AY178" s="15" t="s">
        <v>172</v>
      </c>
      <c r="BE178" s="100">
        <f>IF(N178="základná",J178,0)</f>
        <v>0</v>
      </c>
      <c r="BF178" s="100">
        <f>IF(N178="znížená",J178,0)</f>
        <v>0</v>
      </c>
      <c r="BG178" s="100">
        <f>IF(N178="zákl. prenesená",J178,0)</f>
        <v>0</v>
      </c>
      <c r="BH178" s="100">
        <f>IF(N178="zníž. prenesená",J178,0)</f>
        <v>0</v>
      </c>
      <c r="BI178" s="100">
        <f>IF(N178="nulová",J178,0)</f>
        <v>0</v>
      </c>
      <c r="BJ178" s="15" t="s">
        <v>89</v>
      </c>
      <c r="BK178" s="100">
        <f>ROUND(I178*H178,2)</f>
        <v>0</v>
      </c>
      <c r="BL178" s="15" t="s">
        <v>179</v>
      </c>
      <c r="BM178" s="173" t="s">
        <v>237</v>
      </c>
    </row>
    <row r="179" spans="2:65" s="1" customFormat="1" ht="21.75" customHeight="1" x14ac:dyDescent="0.2">
      <c r="B179" s="136"/>
      <c r="C179" s="162" t="s">
        <v>238</v>
      </c>
      <c r="D179" s="162" t="s">
        <v>175</v>
      </c>
      <c r="E179" s="163" t="s">
        <v>239</v>
      </c>
      <c r="F179" s="164" t="s">
        <v>240</v>
      </c>
      <c r="G179" s="165" t="s">
        <v>236</v>
      </c>
      <c r="H179" s="166">
        <v>6.2430000000000003</v>
      </c>
      <c r="I179" s="167"/>
      <c r="J179" s="168">
        <f>ROUND(I179*H179,2)</f>
        <v>0</v>
      </c>
      <c r="K179" s="169"/>
      <c r="L179" s="32"/>
      <c r="M179" s="170" t="s">
        <v>1</v>
      </c>
      <c r="N179" s="135" t="s">
        <v>44</v>
      </c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AR179" s="173" t="s">
        <v>179</v>
      </c>
      <c r="AT179" s="173" t="s">
        <v>175</v>
      </c>
      <c r="AU179" s="173" t="s">
        <v>89</v>
      </c>
      <c r="AY179" s="15" t="s">
        <v>172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15" t="s">
        <v>89</v>
      </c>
      <c r="BK179" s="100">
        <f>ROUND(I179*H179,2)</f>
        <v>0</v>
      </c>
      <c r="BL179" s="15" t="s">
        <v>179</v>
      </c>
      <c r="BM179" s="173" t="s">
        <v>241</v>
      </c>
    </row>
    <row r="180" spans="2:65" s="1" customFormat="1" ht="24.2" customHeight="1" x14ac:dyDescent="0.2">
      <c r="B180" s="136"/>
      <c r="C180" s="162" t="s">
        <v>242</v>
      </c>
      <c r="D180" s="162" t="s">
        <v>175</v>
      </c>
      <c r="E180" s="163" t="s">
        <v>243</v>
      </c>
      <c r="F180" s="164" t="s">
        <v>244</v>
      </c>
      <c r="G180" s="165" t="s">
        <v>236</v>
      </c>
      <c r="H180" s="166">
        <v>37.457999999999998</v>
      </c>
      <c r="I180" s="167"/>
      <c r="J180" s="168">
        <f>ROUND(I180*H180,2)</f>
        <v>0</v>
      </c>
      <c r="K180" s="169"/>
      <c r="L180" s="32"/>
      <c r="M180" s="170" t="s">
        <v>1</v>
      </c>
      <c r="N180" s="135" t="s">
        <v>44</v>
      </c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AR180" s="173" t="s">
        <v>179</v>
      </c>
      <c r="AT180" s="173" t="s">
        <v>175</v>
      </c>
      <c r="AU180" s="173" t="s">
        <v>89</v>
      </c>
      <c r="AY180" s="15" t="s">
        <v>172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15" t="s">
        <v>89</v>
      </c>
      <c r="BK180" s="100">
        <f>ROUND(I180*H180,2)</f>
        <v>0</v>
      </c>
      <c r="BL180" s="15" t="s">
        <v>179</v>
      </c>
      <c r="BM180" s="173" t="s">
        <v>245</v>
      </c>
    </row>
    <row r="181" spans="2:65" s="12" customFormat="1" x14ac:dyDescent="0.2">
      <c r="B181" s="174"/>
      <c r="D181" s="175" t="s">
        <v>181</v>
      </c>
      <c r="F181" s="177" t="s">
        <v>246</v>
      </c>
      <c r="H181" s="178">
        <v>37.457999999999998</v>
      </c>
      <c r="I181" s="179"/>
      <c r="L181" s="174"/>
      <c r="M181" s="180"/>
      <c r="T181" s="181"/>
      <c r="AT181" s="176" t="s">
        <v>181</v>
      </c>
      <c r="AU181" s="176" t="s">
        <v>89</v>
      </c>
      <c r="AV181" s="12" t="s">
        <v>89</v>
      </c>
      <c r="AW181" s="12" t="s">
        <v>3</v>
      </c>
      <c r="AX181" s="12" t="s">
        <v>85</v>
      </c>
      <c r="AY181" s="176" t="s">
        <v>172</v>
      </c>
    </row>
    <row r="182" spans="2:65" s="1" customFormat="1" ht="24.2" customHeight="1" x14ac:dyDescent="0.2">
      <c r="B182" s="136"/>
      <c r="C182" s="162" t="s">
        <v>247</v>
      </c>
      <c r="D182" s="162" t="s">
        <v>175</v>
      </c>
      <c r="E182" s="163" t="s">
        <v>248</v>
      </c>
      <c r="F182" s="164" t="s">
        <v>249</v>
      </c>
      <c r="G182" s="165" t="s">
        <v>236</v>
      </c>
      <c r="H182" s="166">
        <v>6.2430000000000003</v>
      </c>
      <c r="I182" s="167"/>
      <c r="J182" s="168">
        <f>ROUND(I182*H182,2)</f>
        <v>0</v>
      </c>
      <c r="K182" s="169"/>
      <c r="L182" s="32"/>
      <c r="M182" s="170" t="s">
        <v>1</v>
      </c>
      <c r="N182" s="135" t="s">
        <v>44</v>
      </c>
      <c r="P182" s="171">
        <f>O182*H182</f>
        <v>0</v>
      </c>
      <c r="Q182" s="171">
        <v>0</v>
      </c>
      <c r="R182" s="171">
        <f>Q182*H182</f>
        <v>0</v>
      </c>
      <c r="S182" s="171">
        <v>0</v>
      </c>
      <c r="T182" s="172">
        <f>S182*H182</f>
        <v>0</v>
      </c>
      <c r="AR182" s="173" t="s">
        <v>179</v>
      </c>
      <c r="AT182" s="173" t="s">
        <v>175</v>
      </c>
      <c r="AU182" s="173" t="s">
        <v>89</v>
      </c>
      <c r="AY182" s="15" t="s">
        <v>172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15" t="s">
        <v>89</v>
      </c>
      <c r="BK182" s="100">
        <f>ROUND(I182*H182,2)</f>
        <v>0</v>
      </c>
      <c r="BL182" s="15" t="s">
        <v>179</v>
      </c>
      <c r="BM182" s="173" t="s">
        <v>250</v>
      </c>
    </row>
    <row r="183" spans="2:65" s="1" customFormat="1" ht="24.2" customHeight="1" x14ac:dyDescent="0.2">
      <c r="B183" s="136"/>
      <c r="C183" s="162" t="s">
        <v>251</v>
      </c>
      <c r="D183" s="162" t="s">
        <v>175</v>
      </c>
      <c r="E183" s="163" t="s">
        <v>252</v>
      </c>
      <c r="F183" s="164" t="s">
        <v>253</v>
      </c>
      <c r="G183" s="165" t="s">
        <v>236</v>
      </c>
      <c r="H183" s="166">
        <v>18.728999999999999</v>
      </c>
      <c r="I183" s="167"/>
      <c r="J183" s="168">
        <f>ROUND(I183*H183,2)</f>
        <v>0</v>
      </c>
      <c r="K183" s="169"/>
      <c r="L183" s="32"/>
      <c r="M183" s="170" t="s">
        <v>1</v>
      </c>
      <c r="N183" s="135" t="s">
        <v>44</v>
      </c>
      <c r="P183" s="171">
        <f>O183*H183</f>
        <v>0</v>
      </c>
      <c r="Q183" s="171">
        <v>0</v>
      </c>
      <c r="R183" s="171">
        <f>Q183*H183</f>
        <v>0</v>
      </c>
      <c r="S183" s="171">
        <v>0</v>
      </c>
      <c r="T183" s="172">
        <f>S183*H183</f>
        <v>0</v>
      </c>
      <c r="AR183" s="173" t="s">
        <v>179</v>
      </c>
      <c r="AT183" s="173" t="s">
        <v>175</v>
      </c>
      <c r="AU183" s="173" t="s">
        <v>89</v>
      </c>
      <c r="AY183" s="15" t="s">
        <v>172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15" t="s">
        <v>89</v>
      </c>
      <c r="BK183" s="100">
        <f>ROUND(I183*H183,2)</f>
        <v>0</v>
      </c>
      <c r="BL183" s="15" t="s">
        <v>179</v>
      </c>
      <c r="BM183" s="173" t="s">
        <v>254</v>
      </c>
    </row>
    <row r="184" spans="2:65" s="12" customFormat="1" x14ac:dyDescent="0.2">
      <c r="B184" s="174"/>
      <c r="D184" s="175" t="s">
        <v>181</v>
      </c>
      <c r="F184" s="177" t="s">
        <v>255</v>
      </c>
      <c r="H184" s="178">
        <v>18.728999999999999</v>
      </c>
      <c r="I184" s="179"/>
      <c r="L184" s="174"/>
      <c r="M184" s="180"/>
      <c r="T184" s="181"/>
      <c r="AT184" s="176" t="s">
        <v>181</v>
      </c>
      <c r="AU184" s="176" t="s">
        <v>89</v>
      </c>
      <c r="AV184" s="12" t="s">
        <v>89</v>
      </c>
      <c r="AW184" s="12" t="s">
        <v>3</v>
      </c>
      <c r="AX184" s="12" t="s">
        <v>85</v>
      </c>
      <c r="AY184" s="176" t="s">
        <v>172</v>
      </c>
    </row>
    <row r="185" spans="2:65" s="1" customFormat="1" ht="24.2" customHeight="1" x14ac:dyDescent="0.2">
      <c r="B185" s="136"/>
      <c r="C185" s="162" t="s">
        <v>256</v>
      </c>
      <c r="D185" s="162" t="s">
        <v>175</v>
      </c>
      <c r="E185" s="163" t="s">
        <v>257</v>
      </c>
      <c r="F185" s="164" t="s">
        <v>258</v>
      </c>
      <c r="G185" s="165" t="s">
        <v>236</v>
      </c>
      <c r="H185" s="166">
        <v>6.2430000000000003</v>
      </c>
      <c r="I185" s="167"/>
      <c r="J185" s="168">
        <f>ROUND(I185*H185,2)</f>
        <v>0</v>
      </c>
      <c r="K185" s="169"/>
      <c r="L185" s="32"/>
      <c r="M185" s="170" t="s">
        <v>1</v>
      </c>
      <c r="N185" s="135" t="s">
        <v>44</v>
      </c>
      <c r="P185" s="171">
        <f>O185*H185</f>
        <v>0</v>
      </c>
      <c r="Q185" s="171">
        <v>0</v>
      </c>
      <c r="R185" s="171">
        <f>Q185*H185</f>
        <v>0</v>
      </c>
      <c r="S185" s="171">
        <v>0</v>
      </c>
      <c r="T185" s="172">
        <f>S185*H185</f>
        <v>0</v>
      </c>
      <c r="AR185" s="173" t="s">
        <v>179</v>
      </c>
      <c r="AT185" s="173" t="s">
        <v>175</v>
      </c>
      <c r="AU185" s="173" t="s">
        <v>89</v>
      </c>
      <c r="AY185" s="15" t="s">
        <v>172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15" t="s">
        <v>89</v>
      </c>
      <c r="BK185" s="100">
        <f>ROUND(I185*H185,2)</f>
        <v>0</v>
      </c>
      <c r="BL185" s="15" t="s">
        <v>179</v>
      </c>
      <c r="BM185" s="173" t="s">
        <v>259</v>
      </c>
    </row>
    <row r="186" spans="2:65" s="1" customFormat="1" ht="24.2" customHeight="1" x14ac:dyDescent="0.2">
      <c r="B186" s="136"/>
      <c r="C186" s="162" t="s">
        <v>260</v>
      </c>
      <c r="D186" s="162" t="s">
        <v>175</v>
      </c>
      <c r="E186" s="163" t="s">
        <v>261</v>
      </c>
      <c r="F186" s="164" t="s">
        <v>262</v>
      </c>
      <c r="G186" s="165" t="s">
        <v>236</v>
      </c>
      <c r="H186" s="166">
        <v>6.2430000000000003</v>
      </c>
      <c r="I186" s="167"/>
      <c r="J186" s="168">
        <f>ROUND(I186*H186,2)</f>
        <v>0</v>
      </c>
      <c r="K186" s="169"/>
      <c r="L186" s="32"/>
      <c r="M186" s="170" t="s">
        <v>1</v>
      </c>
      <c r="N186" s="135" t="s">
        <v>44</v>
      </c>
      <c r="P186" s="171">
        <f>O186*H186</f>
        <v>0</v>
      </c>
      <c r="Q186" s="171">
        <v>0</v>
      </c>
      <c r="R186" s="171">
        <f>Q186*H186</f>
        <v>0</v>
      </c>
      <c r="S186" s="171">
        <v>0</v>
      </c>
      <c r="T186" s="172">
        <f>S186*H186</f>
        <v>0</v>
      </c>
      <c r="AR186" s="173" t="s">
        <v>179</v>
      </c>
      <c r="AT186" s="173" t="s">
        <v>175</v>
      </c>
      <c r="AU186" s="173" t="s">
        <v>89</v>
      </c>
      <c r="AY186" s="15" t="s">
        <v>172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15" t="s">
        <v>89</v>
      </c>
      <c r="BK186" s="100">
        <f>ROUND(I186*H186,2)</f>
        <v>0</v>
      </c>
      <c r="BL186" s="15" t="s">
        <v>179</v>
      </c>
      <c r="BM186" s="173" t="s">
        <v>263</v>
      </c>
    </row>
    <row r="187" spans="2:65" s="11" customFormat="1" ht="25.9" customHeight="1" x14ac:dyDescent="0.2">
      <c r="B187" s="151"/>
      <c r="D187" s="152" t="s">
        <v>77</v>
      </c>
      <c r="E187" s="153" t="s">
        <v>264</v>
      </c>
      <c r="F187" s="153" t="s">
        <v>265</v>
      </c>
      <c r="I187" s="154"/>
      <c r="J187" s="133">
        <f>BK187</f>
        <v>0</v>
      </c>
      <c r="L187" s="151"/>
      <c r="M187" s="155"/>
      <c r="P187" s="156">
        <f>P188+P198+P201+P208+P211+P216+P220+P234+P248+P254+P261+P264</f>
        <v>0</v>
      </c>
      <c r="R187" s="156">
        <f>R188+R198+R201+R208+R211+R216+R220+R234+R248+R254+R261+R264</f>
        <v>2.9244804036900001</v>
      </c>
      <c r="T187" s="157">
        <f>T188+T198+T201+T208+T211+T216+T220+T234+T248+T254+T261+T264</f>
        <v>2.2436000000000003</v>
      </c>
      <c r="AR187" s="152" t="s">
        <v>89</v>
      </c>
      <c r="AT187" s="158" t="s">
        <v>77</v>
      </c>
      <c r="AU187" s="158" t="s">
        <v>78</v>
      </c>
      <c r="AY187" s="152" t="s">
        <v>172</v>
      </c>
      <c r="BK187" s="159">
        <f>BK188+BK198+BK201+BK208+BK211+BK216+BK220+BK234+BK248+BK254+BK261+BK264</f>
        <v>0</v>
      </c>
    </row>
    <row r="188" spans="2:65" s="11" customFormat="1" ht="22.9" customHeight="1" x14ac:dyDescent="0.2">
      <c r="B188" s="151"/>
      <c r="D188" s="152" t="s">
        <v>77</v>
      </c>
      <c r="E188" s="160" t="s">
        <v>266</v>
      </c>
      <c r="F188" s="160" t="s">
        <v>267</v>
      </c>
      <c r="I188" s="154"/>
      <c r="J188" s="161">
        <f>BK188</f>
        <v>0</v>
      </c>
      <c r="L188" s="151"/>
      <c r="M188" s="155"/>
      <c r="P188" s="156">
        <f>SUM(P189:P197)</f>
        <v>0</v>
      </c>
      <c r="R188" s="156">
        <f>SUM(R189:R197)</f>
        <v>0.10004855000000001</v>
      </c>
      <c r="T188" s="157">
        <f>SUM(T189:T197)</f>
        <v>0</v>
      </c>
      <c r="AR188" s="152" t="s">
        <v>89</v>
      </c>
      <c r="AT188" s="158" t="s">
        <v>77</v>
      </c>
      <c r="AU188" s="158" t="s">
        <v>85</v>
      </c>
      <c r="AY188" s="152" t="s">
        <v>172</v>
      </c>
      <c r="BK188" s="159">
        <f>SUM(BK189:BK197)</f>
        <v>0</v>
      </c>
    </row>
    <row r="189" spans="2:65" s="1" customFormat="1" ht="33" customHeight="1" x14ac:dyDescent="0.2">
      <c r="B189" s="136"/>
      <c r="C189" s="162" t="s">
        <v>7</v>
      </c>
      <c r="D189" s="162" t="s">
        <v>175</v>
      </c>
      <c r="E189" s="163" t="s">
        <v>268</v>
      </c>
      <c r="F189" s="164" t="s">
        <v>269</v>
      </c>
      <c r="G189" s="165" t="s">
        <v>178</v>
      </c>
      <c r="H189" s="166">
        <v>18.190999999999999</v>
      </c>
      <c r="I189" s="167"/>
      <c r="J189" s="168">
        <f>ROUND(I189*H189,2)</f>
        <v>0</v>
      </c>
      <c r="K189" s="169"/>
      <c r="L189" s="32"/>
      <c r="M189" s="170" t="s">
        <v>1</v>
      </c>
      <c r="N189" s="135" t="s">
        <v>44</v>
      </c>
      <c r="P189" s="171">
        <f>O189*H189</f>
        <v>0</v>
      </c>
      <c r="Q189" s="171">
        <v>0</v>
      </c>
      <c r="R189" s="171">
        <f>Q189*H189</f>
        <v>0</v>
      </c>
      <c r="S189" s="171">
        <v>0</v>
      </c>
      <c r="T189" s="172">
        <f>S189*H189</f>
        <v>0</v>
      </c>
      <c r="AR189" s="173" t="s">
        <v>247</v>
      </c>
      <c r="AT189" s="173" t="s">
        <v>175</v>
      </c>
      <c r="AU189" s="173" t="s">
        <v>89</v>
      </c>
      <c r="AY189" s="15" t="s">
        <v>172</v>
      </c>
      <c r="BE189" s="100">
        <f>IF(N189="základná",J189,0)</f>
        <v>0</v>
      </c>
      <c r="BF189" s="100">
        <f>IF(N189="znížená",J189,0)</f>
        <v>0</v>
      </c>
      <c r="BG189" s="100">
        <f>IF(N189="zákl. prenesená",J189,0)</f>
        <v>0</v>
      </c>
      <c r="BH189" s="100">
        <f>IF(N189="zníž. prenesená",J189,0)</f>
        <v>0</v>
      </c>
      <c r="BI189" s="100">
        <f>IF(N189="nulová",J189,0)</f>
        <v>0</v>
      </c>
      <c r="BJ189" s="15" t="s">
        <v>89</v>
      </c>
      <c r="BK189" s="100">
        <f>ROUND(I189*H189,2)</f>
        <v>0</v>
      </c>
      <c r="BL189" s="15" t="s">
        <v>247</v>
      </c>
      <c r="BM189" s="173" t="s">
        <v>270</v>
      </c>
    </row>
    <row r="190" spans="2:65" s="12" customFormat="1" x14ac:dyDescent="0.2">
      <c r="B190" s="174"/>
      <c r="D190" s="175" t="s">
        <v>181</v>
      </c>
      <c r="E190" s="176" t="s">
        <v>1</v>
      </c>
      <c r="F190" s="177" t="s">
        <v>105</v>
      </c>
      <c r="H190" s="178">
        <v>18.190999999999999</v>
      </c>
      <c r="I190" s="179"/>
      <c r="L190" s="174"/>
      <c r="M190" s="180"/>
      <c r="T190" s="181"/>
      <c r="AT190" s="176" t="s">
        <v>181</v>
      </c>
      <c r="AU190" s="176" t="s">
        <v>89</v>
      </c>
      <c r="AV190" s="12" t="s">
        <v>89</v>
      </c>
      <c r="AW190" s="12" t="s">
        <v>33</v>
      </c>
      <c r="AX190" s="12" t="s">
        <v>85</v>
      </c>
      <c r="AY190" s="176" t="s">
        <v>172</v>
      </c>
    </row>
    <row r="191" spans="2:65" s="1" customFormat="1" ht="24.2" customHeight="1" x14ac:dyDescent="0.2">
      <c r="B191" s="136"/>
      <c r="C191" s="189" t="s">
        <v>271</v>
      </c>
      <c r="D191" s="189" t="s">
        <v>272</v>
      </c>
      <c r="E191" s="190" t="s">
        <v>273</v>
      </c>
      <c r="F191" s="191" t="s">
        <v>274</v>
      </c>
      <c r="G191" s="192" t="s">
        <v>275</v>
      </c>
      <c r="H191" s="193">
        <v>20.010000000000002</v>
      </c>
      <c r="I191" s="194"/>
      <c r="J191" s="195">
        <f>ROUND(I191*H191,2)</f>
        <v>0</v>
      </c>
      <c r="K191" s="196"/>
      <c r="L191" s="197"/>
      <c r="M191" s="198" t="s">
        <v>1</v>
      </c>
      <c r="N191" s="199" t="s">
        <v>44</v>
      </c>
      <c r="P191" s="171">
        <f>O191*H191</f>
        <v>0</v>
      </c>
      <c r="Q191" s="171">
        <v>1E-3</v>
      </c>
      <c r="R191" s="171">
        <f>Q191*H191</f>
        <v>2.0010000000000003E-2</v>
      </c>
      <c r="S191" s="171">
        <v>0</v>
      </c>
      <c r="T191" s="172">
        <f>S191*H191</f>
        <v>0</v>
      </c>
      <c r="AR191" s="173" t="s">
        <v>276</v>
      </c>
      <c r="AT191" s="173" t="s">
        <v>272</v>
      </c>
      <c r="AU191" s="173" t="s">
        <v>89</v>
      </c>
      <c r="AY191" s="15" t="s">
        <v>172</v>
      </c>
      <c r="BE191" s="100">
        <f>IF(N191="základná",J191,0)</f>
        <v>0</v>
      </c>
      <c r="BF191" s="100">
        <f>IF(N191="znížená",J191,0)</f>
        <v>0</v>
      </c>
      <c r="BG191" s="100">
        <f>IF(N191="zákl. prenesená",J191,0)</f>
        <v>0</v>
      </c>
      <c r="BH191" s="100">
        <f>IF(N191="zníž. prenesená",J191,0)</f>
        <v>0</v>
      </c>
      <c r="BI191" s="100">
        <f>IF(N191="nulová",J191,0)</f>
        <v>0</v>
      </c>
      <c r="BJ191" s="15" t="s">
        <v>89</v>
      </c>
      <c r="BK191" s="100">
        <f>ROUND(I191*H191,2)</f>
        <v>0</v>
      </c>
      <c r="BL191" s="15" t="s">
        <v>247</v>
      </c>
      <c r="BM191" s="173" t="s">
        <v>277</v>
      </c>
    </row>
    <row r="192" spans="2:65" s="1" customFormat="1" ht="24.2" customHeight="1" x14ac:dyDescent="0.2">
      <c r="B192" s="136"/>
      <c r="C192" s="189" t="s">
        <v>278</v>
      </c>
      <c r="D192" s="189" t="s">
        <v>272</v>
      </c>
      <c r="E192" s="190" t="s">
        <v>279</v>
      </c>
      <c r="F192" s="191" t="s">
        <v>280</v>
      </c>
      <c r="G192" s="192" t="s">
        <v>188</v>
      </c>
      <c r="H192" s="193">
        <v>7.2759999999999998</v>
      </c>
      <c r="I192" s="194"/>
      <c r="J192" s="195">
        <f>ROUND(I192*H192,2)</f>
        <v>0</v>
      </c>
      <c r="K192" s="196"/>
      <c r="L192" s="197"/>
      <c r="M192" s="198" t="s">
        <v>1</v>
      </c>
      <c r="N192" s="199" t="s">
        <v>44</v>
      </c>
      <c r="P192" s="171">
        <f>O192*H192</f>
        <v>0</v>
      </c>
      <c r="Q192" s="171">
        <v>5.0000000000000002E-5</v>
      </c>
      <c r="R192" s="171">
        <f>Q192*H192</f>
        <v>3.6380000000000001E-4</v>
      </c>
      <c r="S192" s="171">
        <v>0</v>
      </c>
      <c r="T192" s="172">
        <f>S192*H192</f>
        <v>0</v>
      </c>
      <c r="AR192" s="173" t="s">
        <v>276</v>
      </c>
      <c r="AT192" s="173" t="s">
        <v>272</v>
      </c>
      <c r="AU192" s="173" t="s">
        <v>89</v>
      </c>
      <c r="AY192" s="15" t="s">
        <v>172</v>
      </c>
      <c r="BE192" s="100">
        <f>IF(N192="základná",J192,0)</f>
        <v>0</v>
      </c>
      <c r="BF192" s="100">
        <f>IF(N192="znížená",J192,0)</f>
        <v>0</v>
      </c>
      <c r="BG192" s="100">
        <f>IF(N192="zákl. prenesená",J192,0)</f>
        <v>0</v>
      </c>
      <c r="BH192" s="100">
        <f>IF(N192="zníž. prenesená",J192,0)</f>
        <v>0</v>
      </c>
      <c r="BI192" s="100">
        <f>IF(N192="nulová",J192,0)</f>
        <v>0</v>
      </c>
      <c r="BJ192" s="15" t="s">
        <v>89</v>
      </c>
      <c r="BK192" s="100">
        <f>ROUND(I192*H192,2)</f>
        <v>0</v>
      </c>
      <c r="BL192" s="15" t="s">
        <v>247</v>
      </c>
      <c r="BM192" s="173" t="s">
        <v>281</v>
      </c>
    </row>
    <row r="193" spans="2:65" s="1" customFormat="1" ht="24.2" customHeight="1" x14ac:dyDescent="0.2">
      <c r="B193" s="136"/>
      <c r="C193" s="162" t="s">
        <v>282</v>
      </c>
      <c r="D193" s="162" t="s">
        <v>175</v>
      </c>
      <c r="E193" s="163" t="s">
        <v>283</v>
      </c>
      <c r="F193" s="164" t="s">
        <v>284</v>
      </c>
      <c r="G193" s="165" t="s">
        <v>178</v>
      </c>
      <c r="H193" s="166">
        <v>71.138000000000005</v>
      </c>
      <c r="I193" s="167"/>
      <c r="J193" s="168">
        <f>ROUND(I193*H193,2)</f>
        <v>0</v>
      </c>
      <c r="K193" s="169"/>
      <c r="L193" s="32"/>
      <c r="M193" s="170" t="s">
        <v>1</v>
      </c>
      <c r="N193" s="135" t="s">
        <v>44</v>
      </c>
      <c r="P193" s="171">
        <f>O193*H193</f>
        <v>0</v>
      </c>
      <c r="Q193" s="171">
        <v>0</v>
      </c>
      <c r="R193" s="171">
        <f>Q193*H193</f>
        <v>0</v>
      </c>
      <c r="S193" s="171">
        <v>0</v>
      </c>
      <c r="T193" s="172">
        <f>S193*H193</f>
        <v>0</v>
      </c>
      <c r="AR193" s="173" t="s">
        <v>247</v>
      </c>
      <c r="AT193" s="173" t="s">
        <v>175</v>
      </c>
      <c r="AU193" s="173" t="s">
        <v>89</v>
      </c>
      <c r="AY193" s="15" t="s">
        <v>172</v>
      </c>
      <c r="BE193" s="100">
        <f>IF(N193="základná",J193,0)</f>
        <v>0</v>
      </c>
      <c r="BF193" s="100">
        <f>IF(N193="znížená",J193,0)</f>
        <v>0</v>
      </c>
      <c r="BG193" s="100">
        <f>IF(N193="zákl. prenesená",J193,0)</f>
        <v>0</v>
      </c>
      <c r="BH193" s="100">
        <f>IF(N193="zníž. prenesená",J193,0)</f>
        <v>0</v>
      </c>
      <c r="BI193" s="100">
        <f>IF(N193="nulová",J193,0)</f>
        <v>0</v>
      </c>
      <c r="BJ193" s="15" t="s">
        <v>89</v>
      </c>
      <c r="BK193" s="100">
        <f>ROUND(I193*H193,2)</f>
        <v>0</v>
      </c>
      <c r="BL193" s="15" t="s">
        <v>247</v>
      </c>
      <c r="BM193" s="173" t="s">
        <v>285</v>
      </c>
    </row>
    <row r="194" spans="2:65" s="12" customFormat="1" x14ac:dyDescent="0.2">
      <c r="B194" s="174"/>
      <c r="D194" s="175" t="s">
        <v>181</v>
      </c>
      <c r="E194" s="176" t="s">
        <v>1</v>
      </c>
      <c r="F194" s="177" t="s">
        <v>113</v>
      </c>
      <c r="H194" s="178">
        <v>71.138000000000005</v>
      </c>
      <c r="I194" s="179"/>
      <c r="L194" s="174"/>
      <c r="M194" s="180"/>
      <c r="T194" s="181"/>
      <c r="AT194" s="176" t="s">
        <v>181</v>
      </c>
      <c r="AU194" s="176" t="s">
        <v>89</v>
      </c>
      <c r="AV194" s="12" t="s">
        <v>89</v>
      </c>
      <c r="AW194" s="12" t="s">
        <v>33</v>
      </c>
      <c r="AX194" s="12" t="s">
        <v>85</v>
      </c>
      <c r="AY194" s="176" t="s">
        <v>172</v>
      </c>
    </row>
    <row r="195" spans="2:65" s="1" customFormat="1" ht="24.2" customHeight="1" x14ac:dyDescent="0.2">
      <c r="B195" s="136"/>
      <c r="C195" s="189" t="s">
        <v>286</v>
      </c>
      <c r="D195" s="189" t="s">
        <v>272</v>
      </c>
      <c r="E195" s="190" t="s">
        <v>273</v>
      </c>
      <c r="F195" s="191" t="s">
        <v>274</v>
      </c>
      <c r="G195" s="192" t="s">
        <v>275</v>
      </c>
      <c r="H195" s="193">
        <v>78.251999999999995</v>
      </c>
      <c r="I195" s="194"/>
      <c r="J195" s="195">
        <f>ROUND(I195*H195,2)</f>
        <v>0</v>
      </c>
      <c r="K195" s="196"/>
      <c r="L195" s="197"/>
      <c r="M195" s="198" t="s">
        <v>1</v>
      </c>
      <c r="N195" s="199" t="s">
        <v>44</v>
      </c>
      <c r="P195" s="171">
        <f>O195*H195</f>
        <v>0</v>
      </c>
      <c r="Q195" s="171">
        <v>1E-3</v>
      </c>
      <c r="R195" s="171">
        <f>Q195*H195</f>
        <v>7.8252000000000002E-2</v>
      </c>
      <c r="S195" s="171">
        <v>0</v>
      </c>
      <c r="T195" s="172">
        <f>S195*H195</f>
        <v>0</v>
      </c>
      <c r="AR195" s="173" t="s">
        <v>276</v>
      </c>
      <c r="AT195" s="173" t="s">
        <v>272</v>
      </c>
      <c r="AU195" s="173" t="s">
        <v>89</v>
      </c>
      <c r="AY195" s="15" t="s">
        <v>172</v>
      </c>
      <c r="BE195" s="100">
        <f>IF(N195="základná",J195,0)</f>
        <v>0</v>
      </c>
      <c r="BF195" s="100">
        <f>IF(N195="znížená",J195,0)</f>
        <v>0</v>
      </c>
      <c r="BG195" s="100">
        <f>IF(N195="zákl. prenesená",J195,0)</f>
        <v>0</v>
      </c>
      <c r="BH195" s="100">
        <f>IF(N195="zníž. prenesená",J195,0)</f>
        <v>0</v>
      </c>
      <c r="BI195" s="100">
        <f>IF(N195="nulová",J195,0)</f>
        <v>0</v>
      </c>
      <c r="BJ195" s="15" t="s">
        <v>89</v>
      </c>
      <c r="BK195" s="100">
        <f>ROUND(I195*H195,2)</f>
        <v>0</v>
      </c>
      <c r="BL195" s="15" t="s">
        <v>247</v>
      </c>
      <c r="BM195" s="173" t="s">
        <v>287</v>
      </c>
    </row>
    <row r="196" spans="2:65" s="1" customFormat="1" ht="24.2" customHeight="1" x14ac:dyDescent="0.2">
      <c r="B196" s="136"/>
      <c r="C196" s="189" t="s">
        <v>288</v>
      </c>
      <c r="D196" s="189" t="s">
        <v>272</v>
      </c>
      <c r="E196" s="190" t="s">
        <v>279</v>
      </c>
      <c r="F196" s="191" t="s">
        <v>280</v>
      </c>
      <c r="G196" s="192" t="s">
        <v>188</v>
      </c>
      <c r="H196" s="193">
        <v>28.454999999999998</v>
      </c>
      <c r="I196" s="194"/>
      <c r="J196" s="195">
        <f>ROUND(I196*H196,2)</f>
        <v>0</v>
      </c>
      <c r="K196" s="196"/>
      <c r="L196" s="197"/>
      <c r="M196" s="198" t="s">
        <v>1</v>
      </c>
      <c r="N196" s="199" t="s">
        <v>44</v>
      </c>
      <c r="P196" s="171">
        <f>O196*H196</f>
        <v>0</v>
      </c>
      <c r="Q196" s="171">
        <v>5.0000000000000002E-5</v>
      </c>
      <c r="R196" s="171">
        <f>Q196*H196</f>
        <v>1.42275E-3</v>
      </c>
      <c r="S196" s="171">
        <v>0</v>
      </c>
      <c r="T196" s="172">
        <f>S196*H196</f>
        <v>0</v>
      </c>
      <c r="AR196" s="173" t="s">
        <v>276</v>
      </c>
      <c r="AT196" s="173" t="s">
        <v>272</v>
      </c>
      <c r="AU196" s="173" t="s">
        <v>89</v>
      </c>
      <c r="AY196" s="15" t="s">
        <v>172</v>
      </c>
      <c r="BE196" s="100">
        <f>IF(N196="základná",J196,0)</f>
        <v>0</v>
      </c>
      <c r="BF196" s="100">
        <f>IF(N196="znížená",J196,0)</f>
        <v>0</v>
      </c>
      <c r="BG196" s="100">
        <f>IF(N196="zákl. prenesená",J196,0)</f>
        <v>0</v>
      </c>
      <c r="BH196" s="100">
        <f>IF(N196="zníž. prenesená",J196,0)</f>
        <v>0</v>
      </c>
      <c r="BI196" s="100">
        <f>IF(N196="nulová",J196,0)</f>
        <v>0</v>
      </c>
      <c r="BJ196" s="15" t="s">
        <v>89</v>
      </c>
      <c r="BK196" s="100">
        <f>ROUND(I196*H196,2)</f>
        <v>0</v>
      </c>
      <c r="BL196" s="15" t="s">
        <v>247</v>
      </c>
      <c r="BM196" s="173" t="s">
        <v>289</v>
      </c>
    </row>
    <row r="197" spans="2:65" s="1" customFormat="1" ht="24.2" customHeight="1" x14ac:dyDescent="0.2">
      <c r="B197" s="136"/>
      <c r="C197" s="162" t="s">
        <v>290</v>
      </c>
      <c r="D197" s="162" t="s">
        <v>175</v>
      </c>
      <c r="E197" s="163" t="s">
        <v>291</v>
      </c>
      <c r="F197" s="164" t="s">
        <v>292</v>
      </c>
      <c r="G197" s="165" t="s">
        <v>293</v>
      </c>
      <c r="H197" s="166"/>
      <c r="I197" s="167"/>
      <c r="J197" s="168">
        <f>ROUND(I197*H197,2)</f>
        <v>0</v>
      </c>
      <c r="K197" s="169"/>
      <c r="L197" s="32"/>
      <c r="M197" s="170" t="s">
        <v>1</v>
      </c>
      <c r="N197" s="135" t="s">
        <v>44</v>
      </c>
      <c r="P197" s="171">
        <f>O197*H197</f>
        <v>0</v>
      </c>
      <c r="Q197" s="171">
        <v>0</v>
      </c>
      <c r="R197" s="171">
        <f>Q197*H197</f>
        <v>0</v>
      </c>
      <c r="S197" s="171">
        <v>0</v>
      </c>
      <c r="T197" s="172">
        <f>S197*H197</f>
        <v>0</v>
      </c>
      <c r="AR197" s="173" t="s">
        <v>247</v>
      </c>
      <c r="AT197" s="173" t="s">
        <v>175</v>
      </c>
      <c r="AU197" s="173" t="s">
        <v>89</v>
      </c>
      <c r="AY197" s="15" t="s">
        <v>172</v>
      </c>
      <c r="BE197" s="100">
        <f>IF(N197="základná",J197,0)</f>
        <v>0</v>
      </c>
      <c r="BF197" s="100">
        <f>IF(N197="znížená",J197,0)</f>
        <v>0</v>
      </c>
      <c r="BG197" s="100">
        <f>IF(N197="zákl. prenesená",J197,0)</f>
        <v>0</v>
      </c>
      <c r="BH197" s="100">
        <f>IF(N197="zníž. prenesená",J197,0)</f>
        <v>0</v>
      </c>
      <c r="BI197" s="100">
        <f>IF(N197="nulová",J197,0)</f>
        <v>0</v>
      </c>
      <c r="BJ197" s="15" t="s">
        <v>89</v>
      </c>
      <c r="BK197" s="100">
        <f>ROUND(I197*H197,2)</f>
        <v>0</v>
      </c>
      <c r="BL197" s="15" t="s">
        <v>247</v>
      </c>
      <c r="BM197" s="173" t="s">
        <v>294</v>
      </c>
    </row>
    <row r="198" spans="2:65" s="11" customFormat="1" ht="22.9" customHeight="1" x14ac:dyDescent="0.2">
      <c r="B198" s="151"/>
      <c r="D198" s="152" t="s">
        <v>77</v>
      </c>
      <c r="E198" s="160" t="s">
        <v>295</v>
      </c>
      <c r="F198" s="160" t="s">
        <v>296</v>
      </c>
      <c r="I198" s="154"/>
      <c r="J198" s="161">
        <f>BK198</f>
        <v>0</v>
      </c>
      <c r="L198" s="151"/>
      <c r="M198" s="155"/>
      <c r="P198" s="156">
        <f>SUM(P199:P200)</f>
        <v>0</v>
      </c>
      <c r="R198" s="156">
        <f>SUM(R199:R200)</f>
        <v>0</v>
      </c>
      <c r="T198" s="157">
        <f>SUM(T199:T200)</f>
        <v>0.1714</v>
      </c>
      <c r="AR198" s="152" t="s">
        <v>89</v>
      </c>
      <c r="AT198" s="158" t="s">
        <v>77</v>
      </c>
      <c r="AU198" s="158" t="s">
        <v>85</v>
      </c>
      <c r="AY198" s="152" t="s">
        <v>172</v>
      </c>
      <c r="BK198" s="159">
        <f>SUM(BK199:BK200)</f>
        <v>0</v>
      </c>
    </row>
    <row r="199" spans="2:65" s="1" customFormat="1" ht="21.75" customHeight="1" x14ac:dyDescent="0.2">
      <c r="B199" s="136"/>
      <c r="C199" s="162" t="s">
        <v>297</v>
      </c>
      <c r="D199" s="162" t="s">
        <v>175</v>
      </c>
      <c r="E199" s="163" t="s">
        <v>298</v>
      </c>
      <c r="F199" s="164" t="s">
        <v>299</v>
      </c>
      <c r="G199" s="165" t="s">
        <v>217</v>
      </c>
      <c r="H199" s="166">
        <v>4</v>
      </c>
      <c r="I199" s="167"/>
      <c r="J199" s="168">
        <f>ROUND(I199*H199,2)</f>
        <v>0</v>
      </c>
      <c r="K199" s="169"/>
      <c r="L199" s="32"/>
      <c r="M199" s="170" t="s">
        <v>1</v>
      </c>
      <c r="N199" s="135" t="s">
        <v>44</v>
      </c>
      <c r="P199" s="171">
        <f>O199*H199</f>
        <v>0</v>
      </c>
      <c r="Q199" s="171">
        <v>0</v>
      </c>
      <c r="R199" s="171">
        <f>Q199*H199</f>
        <v>0</v>
      </c>
      <c r="S199" s="171">
        <v>4.2849999999999999E-2</v>
      </c>
      <c r="T199" s="172">
        <f>S199*H199</f>
        <v>0.1714</v>
      </c>
      <c r="AR199" s="173" t="s">
        <v>247</v>
      </c>
      <c r="AT199" s="173" t="s">
        <v>175</v>
      </c>
      <c r="AU199" s="173" t="s">
        <v>89</v>
      </c>
      <c r="AY199" s="15" t="s">
        <v>172</v>
      </c>
      <c r="BE199" s="100">
        <f>IF(N199="základná",J199,0)</f>
        <v>0</v>
      </c>
      <c r="BF199" s="100">
        <f>IF(N199="znížená",J199,0)</f>
        <v>0</v>
      </c>
      <c r="BG199" s="100">
        <f>IF(N199="zákl. prenesená",J199,0)</f>
        <v>0</v>
      </c>
      <c r="BH199" s="100">
        <f>IF(N199="zníž. prenesená",J199,0)</f>
        <v>0</v>
      </c>
      <c r="BI199" s="100">
        <f>IF(N199="nulová",J199,0)</f>
        <v>0</v>
      </c>
      <c r="BJ199" s="15" t="s">
        <v>89</v>
      </c>
      <c r="BK199" s="100">
        <f>ROUND(I199*H199,2)</f>
        <v>0</v>
      </c>
      <c r="BL199" s="15" t="s">
        <v>247</v>
      </c>
      <c r="BM199" s="173" t="s">
        <v>300</v>
      </c>
    </row>
    <row r="200" spans="2:65" s="1" customFormat="1" ht="24.2" customHeight="1" x14ac:dyDescent="0.2">
      <c r="B200" s="136"/>
      <c r="C200" s="162" t="s">
        <v>301</v>
      </c>
      <c r="D200" s="162" t="s">
        <v>175</v>
      </c>
      <c r="E200" s="163" t="s">
        <v>302</v>
      </c>
      <c r="F200" s="164" t="s">
        <v>303</v>
      </c>
      <c r="G200" s="165" t="s">
        <v>293</v>
      </c>
      <c r="H200" s="166"/>
      <c r="I200" s="167"/>
      <c r="J200" s="168">
        <f>ROUND(I200*H200,2)</f>
        <v>0</v>
      </c>
      <c r="K200" s="169"/>
      <c r="L200" s="32"/>
      <c r="M200" s="170" t="s">
        <v>1</v>
      </c>
      <c r="N200" s="135" t="s">
        <v>44</v>
      </c>
      <c r="P200" s="171">
        <f>O200*H200</f>
        <v>0</v>
      </c>
      <c r="Q200" s="171">
        <v>0</v>
      </c>
      <c r="R200" s="171">
        <f>Q200*H200</f>
        <v>0</v>
      </c>
      <c r="S200" s="171">
        <v>0</v>
      </c>
      <c r="T200" s="172">
        <f>S200*H200</f>
        <v>0</v>
      </c>
      <c r="AR200" s="173" t="s">
        <v>247</v>
      </c>
      <c r="AT200" s="173" t="s">
        <v>175</v>
      </c>
      <c r="AU200" s="173" t="s">
        <v>89</v>
      </c>
      <c r="AY200" s="15" t="s">
        <v>172</v>
      </c>
      <c r="BE200" s="100">
        <f>IF(N200="základná",J200,0)</f>
        <v>0</v>
      </c>
      <c r="BF200" s="100">
        <f>IF(N200="znížená",J200,0)</f>
        <v>0</v>
      </c>
      <c r="BG200" s="100">
        <f>IF(N200="zákl. prenesená",J200,0)</f>
        <v>0</v>
      </c>
      <c r="BH200" s="100">
        <f>IF(N200="zníž. prenesená",J200,0)</f>
        <v>0</v>
      </c>
      <c r="BI200" s="100">
        <f>IF(N200="nulová",J200,0)</f>
        <v>0</v>
      </c>
      <c r="BJ200" s="15" t="s">
        <v>89</v>
      </c>
      <c r="BK200" s="100">
        <f>ROUND(I200*H200,2)</f>
        <v>0</v>
      </c>
      <c r="BL200" s="15" t="s">
        <v>247</v>
      </c>
      <c r="BM200" s="173" t="s">
        <v>304</v>
      </c>
    </row>
    <row r="201" spans="2:65" s="11" customFormat="1" ht="22.9" customHeight="1" x14ac:dyDescent="0.2">
      <c r="B201" s="151"/>
      <c r="D201" s="152" t="s">
        <v>77</v>
      </c>
      <c r="E201" s="160" t="s">
        <v>305</v>
      </c>
      <c r="F201" s="160" t="s">
        <v>306</v>
      </c>
      <c r="I201" s="154"/>
      <c r="J201" s="161">
        <f>BK201</f>
        <v>0</v>
      </c>
      <c r="L201" s="151"/>
      <c r="M201" s="155"/>
      <c r="P201" s="156">
        <f>SUM(P202:P207)</f>
        <v>0</v>
      </c>
      <c r="R201" s="156">
        <f>SUM(R202:R207)</f>
        <v>3.7463999999999997E-2</v>
      </c>
      <c r="T201" s="157">
        <f>SUM(T202:T207)</f>
        <v>2.04366</v>
      </c>
      <c r="AR201" s="152" t="s">
        <v>89</v>
      </c>
      <c r="AT201" s="158" t="s">
        <v>77</v>
      </c>
      <c r="AU201" s="158" t="s">
        <v>85</v>
      </c>
      <c r="AY201" s="152" t="s">
        <v>172</v>
      </c>
      <c r="BK201" s="159">
        <f>SUM(BK202:BK207)</f>
        <v>0</v>
      </c>
    </row>
    <row r="202" spans="2:65" s="1" customFormat="1" ht="24.2" customHeight="1" x14ac:dyDescent="0.2">
      <c r="B202" s="136"/>
      <c r="C202" s="162" t="s">
        <v>307</v>
      </c>
      <c r="D202" s="162" t="s">
        <v>175</v>
      </c>
      <c r="E202" s="163" t="s">
        <v>308</v>
      </c>
      <c r="F202" s="164" t="s">
        <v>309</v>
      </c>
      <c r="G202" s="165" t="s">
        <v>310</v>
      </c>
      <c r="H202" s="166">
        <v>2</v>
      </c>
      <c r="I202" s="167"/>
      <c r="J202" s="168">
        <f t="shared" ref="J202:J207" si="5">ROUND(I202*H202,2)</f>
        <v>0</v>
      </c>
      <c r="K202" s="169"/>
      <c r="L202" s="32"/>
      <c r="M202" s="170" t="s">
        <v>1</v>
      </c>
      <c r="N202" s="135" t="s">
        <v>44</v>
      </c>
      <c r="P202" s="171">
        <f t="shared" ref="P202:P207" si="6">O202*H202</f>
        <v>0</v>
      </c>
      <c r="Q202" s="171">
        <v>0</v>
      </c>
      <c r="R202" s="171">
        <f t="shared" ref="R202:R207" si="7">Q202*H202</f>
        <v>0</v>
      </c>
      <c r="S202" s="171">
        <v>1.9460000000000002E-2</v>
      </c>
      <c r="T202" s="172">
        <f t="shared" ref="T202:T207" si="8">S202*H202</f>
        <v>3.8920000000000003E-2</v>
      </c>
      <c r="AR202" s="173" t="s">
        <v>247</v>
      </c>
      <c r="AT202" s="173" t="s">
        <v>175</v>
      </c>
      <c r="AU202" s="173" t="s">
        <v>89</v>
      </c>
      <c r="AY202" s="15" t="s">
        <v>172</v>
      </c>
      <c r="BE202" s="100">
        <f t="shared" ref="BE202:BE207" si="9">IF(N202="základná",J202,0)</f>
        <v>0</v>
      </c>
      <c r="BF202" s="100">
        <f t="shared" ref="BF202:BF207" si="10">IF(N202="znížená",J202,0)</f>
        <v>0</v>
      </c>
      <c r="BG202" s="100">
        <f t="shared" ref="BG202:BG207" si="11">IF(N202="zákl. prenesená",J202,0)</f>
        <v>0</v>
      </c>
      <c r="BH202" s="100">
        <f t="shared" ref="BH202:BH207" si="12">IF(N202="zníž. prenesená",J202,0)</f>
        <v>0</v>
      </c>
      <c r="BI202" s="100">
        <f t="shared" ref="BI202:BI207" si="13">IF(N202="nulová",J202,0)</f>
        <v>0</v>
      </c>
      <c r="BJ202" s="15" t="s">
        <v>89</v>
      </c>
      <c r="BK202" s="100">
        <f t="shared" ref="BK202:BK207" si="14">ROUND(I202*H202,2)</f>
        <v>0</v>
      </c>
      <c r="BL202" s="15" t="s">
        <v>247</v>
      </c>
      <c r="BM202" s="173" t="s">
        <v>311</v>
      </c>
    </row>
    <row r="203" spans="2:65" s="1" customFormat="1" ht="24.2" customHeight="1" x14ac:dyDescent="0.2">
      <c r="B203" s="136"/>
      <c r="C203" s="162" t="s">
        <v>312</v>
      </c>
      <c r="D203" s="162" t="s">
        <v>175</v>
      </c>
      <c r="E203" s="163" t="s">
        <v>313</v>
      </c>
      <c r="F203" s="164" t="s">
        <v>314</v>
      </c>
      <c r="G203" s="165" t="s">
        <v>217</v>
      </c>
      <c r="H203" s="166">
        <v>1</v>
      </c>
      <c r="I203" s="167"/>
      <c r="J203" s="168">
        <f t="shared" si="5"/>
        <v>0</v>
      </c>
      <c r="K203" s="169"/>
      <c r="L203" s="32"/>
      <c r="M203" s="170" t="s">
        <v>1</v>
      </c>
      <c r="N203" s="135" t="s">
        <v>44</v>
      </c>
      <c r="P203" s="171">
        <f t="shared" si="6"/>
        <v>0</v>
      </c>
      <c r="Q203" s="171">
        <v>3.7399999999999998E-4</v>
      </c>
      <c r="R203" s="171">
        <f t="shared" si="7"/>
        <v>3.7399999999999998E-4</v>
      </c>
      <c r="S203" s="171">
        <v>0</v>
      </c>
      <c r="T203" s="172">
        <f t="shared" si="8"/>
        <v>0</v>
      </c>
      <c r="AR203" s="173" t="s">
        <v>247</v>
      </c>
      <c r="AT203" s="173" t="s">
        <v>175</v>
      </c>
      <c r="AU203" s="173" t="s">
        <v>89</v>
      </c>
      <c r="AY203" s="15" t="s">
        <v>172</v>
      </c>
      <c r="BE203" s="100">
        <f t="shared" si="9"/>
        <v>0</v>
      </c>
      <c r="BF203" s="100">
        <f t="shared" si="10"/>
        <v>0</v>
      </c>
      <c r="BG203" s="100">
        <f t="shared" si="11"/>
        <v>0</v>
      </c>
      <c r="BH203" s="100">
        <f t="shared" si="12"/>
        <v>0</v>
      </c>
      <c r="BI203" s="100">
        <f t="shared" si="13"/>
        <v>0</v>
      </c>
      <c r="BJ203" s="15" t="s">
        <v>89</v>
      </c>
      <c r="BK203" s="100">
        <f t="shared" si="14"/>
        <v>0</v>
      </c>
      <c r="BL203" s="15" t="s">
        <v>247</v>
      </c>
      <c r="BM203" s="173" t="s">
        <v>315</v>
      </c>
    </row>
    <row r="204" spans="2:65" s="1" customFormat="1" ht="21.75" customHeight="1" x14ac:dyDescent="0.2">
      <c r="B204" s="136"/>
      <c r="C204" s="189" t="s">
        <v>316</v>
      </c>
      <c r="D204" s="189" t="s">
        <v>272</v>
      </c>
      <c r="E204" s="190" t="s">
        <v>317</v>
      </c>
      <c r="F204" s="191" t="s">
        <v>318</v>
      </c>
      <c r="G204" s="192" t="s">
        <v>217</v>
      </c>
      <c r="H204" s="193">
        <v>1</v>
      </c>
      <c r="I204" s="194"/>
      <c r="J204" s="195">
        <f t="shared" si="5"/>
        <v>0</v>
      </c>
      <c r="K204" s="196"/>
      <c r="L204" s="197"/>
      <c r="M204" s="198" t="s">
        <v>1</v>
      </c>
      <c r="N204" s="199" t="s">
        <v>44</v>
      </c>
      <c r="P204" s="171">
        <f t="shared" si="6"/>
        <v>0</v>
      </c>
      <c r="Q204" s="171">
        <v>3.7089999999999998E-2</v>
      </c>
      <c r="R204" s="171">
        <f t="shared" si="7"/>
        <v>3.7089999999999998E-2</v>
      </c>
      <c r="S204" s="171">
        <v>0</v>
      </c>
      <c r="T204" s="172">
        <f t="shared" si="8"/>
        <v>0</v>
      </c>
      <c r="AR204" s="173" t="s">
        <v>276</v>
      </c>
      <c r="AT204" s="173" t="s">
        <v>272</v>
      </c>
      <c r="AU204" s="173" t="s">
        <v>89</v>
      </c>
      <c r="AY204" s="15" t="s">
        <v>172</v>
      </c>
      <c r="BE204" s="100">
        <f t="shared" si="9"/>
        <v>0</v>
      </c>
      <c r="BF204" s="100">
        <f t="shared" si="10"/>
        <v>0</v>
      </c>
      <c r="BG204" s="100">
        <f t="shared" si="11"/>
        <v>0</v>
      </c>
      <c r="BH204" s="100">
        <f t="shared" si="12"/>
        <v>0</v>
      </c>
      <c r="BI204" s="100">
        <f t="shared" si="13"/>
        <v>0</v>
      </c>
      <c r="BJ204" s="15" t="s">
        <v>89</v>
      </c>
      <c r="BK204" s="100">
        <f t="shared" si="14"/>
        <v>0</v>
      </c>
      <c r="BL204" s="15" t="s">
        <v>247</v>
      </c>
      <c r="BM204" s="173" t="s">
        <v>319</v>
      </c>
    </row>
    <row r="205" spans="2:65" s="1" customFormat="1" ht="33" customHeight="1" x14ac:dyDescent="0.2">
      <c r="B205" s="136"/>
      <c r="C205" s="162" t="s">
        <v>276</v>
      </c>
      <c r="D205" s="162" t="s">
        <v>175</v>
      </c>
      <c r="E205" s="163" t="s">
        <v>320</v>
      </c>
      <c r="F205" s="164" t="s">
        <v>321</v>
      </c>
      <c r="G205" s="165" t="s">
        <v>310</v>
      </c>
      <c r="H205" s="166">
        <v>2</v>
      </c>
      <c r="I205" s="167"/>
      <c r="J205" s="168">
        <f t="shared" si="5"/>
        <v>0</v>
      </c>
      <c r="K205" s="169"/>
      <c r="L205" s="32"/>
      <c r="M205" s="170" t="s">
        <v>1</v>
      </c>
      <c r="N205" s="135" t="s">
        <v>44</v>
      </c>
      <c r="P205" s="171">
        <f t="shared" si="6"/>
        <v>0</v>
      </c>
      <c r="Q205" s="171">
        <v>0</v>
      </c>
      <c r="R205" s="171">
        <f t="shared" si="7"/>
        <v>0</v>
      </c>
      <c r="S205" s="171">
        <v>0.99846999999999997</v>
      </c>
      <c r="T205" s="172">
        <f t="shared" si="8"/>
        <v>1.9969399999999999</v>
      </c>
      <c r="AR205" s="173" t="s">
        <v>247</v>
      </c>
      <c r="AT205" s="173" t="s">
        <v>175</v>
      </c>
      <c r="AU205" s="173" t="s">
        <v>89</v>
      </c>
      <c r="AY205" s="15" t="s">
        <v>172</v>
      </c>
      <c r="BE205" s="100">
        <f t="shared" si="9"/>
        <v>0</v>
      </c>
      <c r="BF205" s="100">
        <f t="shared" si="10"/>
        <v>0</v>
      </c>
      <c r="BG205" s="100">
        <f t="shared" si="11"/>
        <v>0</v>
      </c>
      <c r="BH205" s="100">
        <f t="shared" si="12"/>
        <v>0</v>
      </c>
      <c r="BI205" s="100">
        <f t="shared" si="13"/>
        <v>0</v>
      </c>
      <c r="BJ205" s="15" t="s">
        <v>89</v>
      </c>
      <c r="BK205" s="100">
        <f t="shared" si="14"/>
        <v>0</v>
      </c>
      <c r="BL205" s="15" t="s">
        <v>247</v>
      </c>
      <c r="BM205" s="173" t="s">
        <v>322</v>
      </c>
    </row>
    <row r="206" spans="2:65" s="1" customFormat="1" ht="24.2" customHeight="1" x14ac:dyDescent="0.2">
      <c r="B206" s="136"/>
      <c r="C206" s="162" t="s">
        <v>323</v>
      </c>
      <c r="D206" s="162" t="s">
        <v>175</v>
      </c>
      <c r="E206" s="163" t="s">
        <v>324</v>
      </c>
      <c r="F206" s="164" t="s">
        <v>325</v>
      </c>
      <c r="G206" s="165" t="s">
        <v>310</v>
      </c>
      <c r="H206" s="166">
        <v>3</v>
      </c>
      <c r="I206" s="167"/>
      <c r="J206" s="168">
        <f t="shared" si="5"/>
        <v>0</v>
      </c>
      <c r="K206" s="169"/>
      <c r="L206" s="32"/>
      <c r="M206" s="170" t="s">
        <v>1</v>
      </c>
      <c r="N206" s="135" t="s">
        <v>44</v>
      </c>
      <c r="P206" s="171">
        <f t="shared" si="6"/>
        <v>0</v>
      </c>
      <c r="Q206" s="171">
        <v>0</v>
      </c>
      <c r="R206" s="171">
        <f t="shared" si="7"/>
        <v>0</v>
      </c>
      <c r="S206" s="171">
        <v>2.5999999999999999E-3</v>
      </c>
      <c r="T206" s="172">
        <f t="shared" si="8"/>
        <v>7.7999999999999996E-3</v>
      </c>
      <c r="AR206" s="173" t="s">
        <v>247</v>
      </c>
      <c r="AT206" s="173" t="s">
        <v>175</v>
      </c>
      <c r="AU206" s="173" t="s">
        <v>89</v>
      </c>
      <c r="AY206" s="15" t="s">
        <v>172</v>
      </c>
      <c r="BE206" s="100">
        <f t="shared" si="9"/>
        <v>0</v>
      </c>
      <c r="BF206" s="100">
        <f t="shared" si="10"/>
        <v>0</v>
      </c>
      <c r="BG206" s="100">
        <f t="shared" si="11"/>
        <v>0</v>
      </c>
      <c r="BH206" s="100">
        <f t="shared" si="12"/>
        <v>0</v>
      </c>
      <c r="BI206" s="100">
        <f t="shared" si="13"/>
        <v>0</v>
      </c>
      <c r="BJ206" s="15" t="s">
        <v>89</v>
      </c>
      <c r="BK206" s="100">
        <f t="shared" si="14"/>
        <v>0</v>
      </c>
      <c r="BL206" s="15" t="s">
        <v>247</v>
      </c>
      <c r="BM206" s="173" t="s">
        <v>326</v>
      </c>
    </row>
    <row r="207" spans="2:65" s="1" customFormat="1" ht="24.2" customHeight="1" x14ac:dyDescent="0.2">
      <c r="B207" s="136"/>
      <c r="C207" s="162" t="s">
        <v>327</v>
      </c>
      <c r="D207" s="162" t="s">
        <v>175</v>
      </c>
      <c r="E207" s="163" t="s">
        <v>328</v>
      </c>
      <c r="F207" s="164" t="s">
        <v>329</v>
      </c>
      <c r="G207" s="165" t="s">
        <v>293</v>
      </c>
      <c r="H207" s="166"/>
      <c r="I207" s="167"/>
      <c r="J207" s="168">
        <f t="shared" si="5"/>
        <v>0</v>
      </c>
      <c r="K207" s="169"/>
      <c r="L207" s="32"/>
      <c r="M207" s="170" t="s">
        <v>1</v>
      </c>
      <c r="N207" s="135" t="s">
        <v>44</v>
      </c>
      <c r="P207" s="171">
        <f t="shared" si="6"/>
        <v>0</v>
      </c>
      <c r="Q207" s="171">
        <v>0</v>
      </c>
      <c r="R207" s="171">
        <f t="shared" si="7"/>
        <v>0</v>
      </c>
      <c r="S207" s="171">
        <v>0</v>
      </c>
      <c r="T207" s="172">
        <f t="shared" si="8"/>
        <v>0</v>
      </c>
      <c r="AR207" s="173" t="s">
        <v>247</v>
      </c>
      <c r="AT207" s="173" t="s">
        <v>175</v>
      </c>
      <c r="AU207" s="173" t="s">
        <v>89</v>
      </c>
      <c r="AY207" s="15" t="s">
        <v>172</v>
      </c>
      <c r="BE207" s="100">
        <f t="shared" si="9"/>
        <v>0</v>
      </c>
      <c r="BF207" s="100">
        <f t="shared" si="10"/>
        <v>0</v>
      </c>
      <c r="BG207" s="100">
        <f t="shared" si="11"/>
        <v>0</v>
      </c>
      <c r="BH207" s="100">
        <f t="shared" si="12"/>
        <v>0</v>
      </c>
      <c r="BI207" s="100">
        <f t="shared" si="13"/>
        <v>0</v>
      </c>
      <c r="BJ207" s="15" t="s">
        <v>89</v>
      </c>
      <c r="BK207" s="100">
        <f t="shared" si="14"/>
        <v>0</v>
      </c>
      <c r="BL207" s="15" t="s">
        <v>247</v>
      </c>
      <c r="BM207" s="173" t="s">
        <v>330</v>
      </c>
    </row>
    <row r="208" spans="2:65" s="11" customFormat="1" ht="22.9" customHeight="1" x14ac:dyDescent="0.2">
      <c r="B208" s="151"/>
      <c r="D208" s="152" t="s">
        <v>77</v>
      </c>
      <c r="E208" s="160" t="s">
        <v>331</v>
      </c>
      <c r="F208" s="160" t="s">
        <v>332</v>
      </c>
      <c r="I208" s="154"/>
      <c r="J208" s="161">
        <f>BK208</f>
        <v>0</v>
      </c>
      <c r="L208" s="151"/>
      <c r="M208" s="155"/>
      <c r="P208" s="156">
        <f>SUM(P209:P210)</f>
        <v>0</v>
      </c>
      <c r="R208" s="156">
        <f>SUM(R209:R210)</f>
        <v>1.5779999999999999E-4</v>
      </c>
      <c r="T208" s="157">
        <f>SUM(T209:T210)</f>
        <v>1.4189999999999999E-2</v>
      </c>
      <c r="AR208" s="152" t="s">
        <v>89</v>
      </c>
      <c r="AT208" s="158" t="s">
        <v>77</v>
      </c>
      <c r="AU208" s="158" t="s">
        <v>85</v>
      </c>
      <c r="AY208" s="152" t="s">
        <v>172</v>
      </c>
      <c r="BK208" s="159">
        <f>SUM(BK209:BK210)</f>
        <v>0</v>
      </c>
    </row>
    <row r="209" spans="2:65" s="1" customFormat="1" ht="24.2" customHeight="1" x14ac:dyDescent="0.2">
      <c r="B209" s="136"/>
      <c r="C209" s="162" t="s">
        <v>333</v>
      </c>
      <c r="D209" s="162" t="s">
        <v>175</v>
      </c>
      <c r="E209" s="163" t="s">
        <v>334</v>
      </c>
      <c r="F209" s="164" t="s">
        <v>335</v>
      </c>
      <c r="G209" s="165" t="s">
        <v>188</v>
      </c>
      <c r="H209" s="166">
        <v>3</v>
      </c>
      <c r="I209" s="167"/>
      <c r="J209" s="168">
        <f>ROUND(I209*H209,2)</f>
        <v>0</v>
      </c>
      <c r="K209" s="169"/>
      <c r="L209" s="32"/>
      <c r="M209" s="170" t="s">
        <v>1</v>
      </c>
      <c r="N209" s="135" t="s">
        <v>44</v>
      </c>
      <c r="P209" s="171">
        <f>O209*H209</f>
        <v>0</v>
      </c>
      <c r="Q209" s="171">
        <v>5.2599999999999998E-5</v>
      </c>
      <c r="R209" s="171">
        <f>Q209*H209</f>
        <v>1.5779999999999999E-4</v>
      </c>
      <c r="S209" s="171">
        <v>4.7299999999999998E-3</v>
      </c>
      <c r="T209" s="172">
        <f>S209*H209</f>
        <v>1.4189999999999999E-2</v>
      </c>
      <c r="AR209" s="173" t="s">
        <v>247</v>
      </c>
      <c r="AT209" s="173" t="s">
        <v>175</v>
      </c>
      <c r="AU209" s="173" t="s">
        <v>89</v>
      </c>
      <c r="AY209" s="15" t="s">
        <v>172</v>
      </c>
      <c r="BE209" s="100">
        <f>IF(N209="základná",J209,0)</f>
        <v>0</v>
      </c>
      <c r="BF209" s="100">
        <f>IF(N209="znížená",J209,0)</f>
        <v>0</v>
      </c>
      <c r="BG209" s="100">
        <f>IF(N209="zákl. prenesená",J209,0)</f>
        <v>0</v>
      </c>
      <c r="BH209" s="100">
        <f>IF(N209="zníž. prenesená",J209,0)</f>
        <v>0</v>
      </c>
      <c r="BI209" s="100">
        <f>IF(N209="nulová",J209,0)</f>
        <v>0</v>
      </c>
      <c r="BJ209" s="15" t="s">
        <v>89</v>
      </c>
      <c r="BK209" s="100">
        <f>ROUND(I209*H209,2)</f>
        <v>0</v>
      </c>
      <c r="BL209" s="15" t="s">
        <v>247</v>
      </c>
      <c r="BM209" s="173" t="s">
        <v>336</v>
      </c>
    </row>
    <row r="210" spans="2:65" s="1" customFormat="1" ht="24.2" customHeight="1" x14ac:dyDescent="0.2">
      <c r="B210" s="136"/>
      <c r="C210" s="162" t="s">
        <v>337</v>
      </c>
      <c r="D210" s="162" t="s">
        <v>175</v>
      </c>
      <c r="E210" s="163" t="s">
        <v>338</v>
      </c>
      <c r="F210" s="164" t="s">
        <v>339</v>
      </c>
      <c r="G210" s="165" t="s">
        <v>293</v>
      </c>
      <c r="H210" s="166"/>
      <c r="I210" s="167"/>
      <c r="J210" s="168">
        <f>ROUND(I210*H210,2)</f>
        <v>0</v>
      </c>
      <c r="K210" s="169"/>
      <c r="L210" s="32"/>
      <c r="M210" s="170" t="s">
        <v>1</v>
      </c>
      <c r="N210" s="135" t="s">
        <v>44</v>
      </c>
      <c r="P210" s="171">
        <f>O210*H210</f>
        <v>0</v>
      </c>
      <c r="Q210" s="171">
        <v>0</v>
      </c>
      <c r="R210" s="171">
        <f>Q210*H210</f>
        <v>0</v>
      </c>
      <c r="S210" s="171">
        <v>0</v>
      </c>
      <c r="T210" s="172">
        <f>S210*H210</f>
        <v>0</v>
      </c>
      <c r="AR210" s="173" t="s">
        <v>247</v>
      </c>
      <c r="AT210" s="173" t="s">
        <v>175</v>
      </c>
      <c r="AU210" s="173" t="s">
        <v>89</v>
      </c>
      <c r="AY210" s="15" t="s">
        <v>172</v>
      </c>
      <c r="BE210" s="100">
        <f>IF(N210="základná",J210,0)</f>
        <v>0</v>
      </c>
      <c r="BF210" s="100">
        <f>IF(N210="znížená",J210,0)</f>
        <v>0</v>
      </c>
      <c r="BG210" s="100">
        <f>IF(N210="zákl. prenesená",J210,0)</f>
        <v>0</v>
      </c>
      <c r="BH210" s="100">
        <f>IF(N210="zníž. prenesená",J210,0)</f>
        <v>0</v>
      </c>
      <c r="BI210" s="100">
        <f>IF(N210="nulová",J210,0)</f>
        <v>0</v>
      </c>
      <c r="BJ210" s="15" t="s">
        <v>89</v>
      </c>
      <c r="BK210" s="100">
        <f>ROUND(I210*H210,2)</f>
        <v>0</v>
      </c>
      <c r="BL210" s="15" t="s">
        <v>247</v>
      </c>
      <c r="BM210" s="173" t="s">
        <v>340</v>
      </c>
    </row>
    <row r="211" spans="2:65" s="11" customFormat="1" ht="22.9" customHeight="1" x14ac:dyDescent="0.2">
      <c r="B211" s="151"/>
      <c r="D211" s="152" t="s">
        <v>77</v>
      </c>
      <c r="E211" s="160" t="s">
        <v>341</v>
      </c>
      <c r="F211" s="160" t="s">
        <v>342</v>
      </c>
      <c r="I211" s="154"/>
      <c r="J211" s="161">
        <f>BK211</f>
        <v>0</v>
      </c>
      <c r="L211" s="151"/>
      <c r="M211" s="155"/>
      <c r="P211" s="156">
        <f>SUM(P212:P215)</f>
        <v>0</v>
      </c>
      <c r="R211" s="156">
        <f>SUM(R212:R215)</f>
        <v>0.29459816117999998</v>
      </c>
      <c r="T211" s="157">
        <f>SUM(T212:T215)</f>
        <v>0</v>
      </c>
      <c r="AR211" s="152" t="s">
        <v>89</v>
      </c>
      <c r="AT211" s="158" t="s">
        <v>77</v>
      </c>
      <c r="AU211" s="158" t="s">
        <v>85</v>
      </c>
      <c r="AY211" s="152" t="s">
        <v>172</v>
      </c>
      <c r="BK211" s="159">
        <f>SUM(BK212:BK215)</f>
        <v>0</v>
      </c>
    </row>
    <row r="212" spans="2:65" s="1" customFormat="1" ht="33" customHeight="1" x14ac:dyDescent="0.2">
      <c r="B212" s="136"/>
      <c r="C212" s="162" t="s">
        <v>343</v>
      </c>
      <c r="D212" s="162" t="s">
        <v>175</v>
      </c>
      <c r="E212" s="163" t="s">
        <v>344</v>
      </c>
      <c r="F212" s="164" t="s">
        <v>345</v>
      </c>
      <c r="G212" s="165" t="s">
        <v>178</v>
      </c>
      <c r="H212" s="166">
        <v>19.100999999999999</v>
      </c>
      <c r="I212" s="167"/>
      <c r="J212" s="168">
        <f>ROUND(I212*H212,2)</f>
        <v>0</v>
      </c>
      <c r="K212" s="169"/>
      <c r="L212" s="32"/>
      <c r="M212" s="170" t="s">
        <v>1</v>
      </c>
      <c r="N212" s="135" t="s">
        <v>44</v>
      </c>
      <c r="P212" s="171">
        <f>O212*H212</f>
        <v>0</v>
      </c>
      <c r="Q212" s="171">
        <v>1.542318E-2</v>
      </c>
      <c r="R212" s="171">
        <f>Q212*H212</f>
        <v>0.29459816117999998</v>
      </c>
      <c r="S212" s="171">
        <v>0</v>
      </c>
      <c r="T212" s="172">
        <f>S212*H212</f>
        <v>0</v>
      </c>
      <c r="AR212" s="173" t="s">
        <v>247</v>
      </c>
      <c r="AT212" s="173" t="s">
        <v>175</v>
      </c>
      <c r="AU212" s="173" t="s">
        <v>89</v>
      </c>
      <c r="AY212" s="15" t="s">
        <v>172</v>
      </c>
      <c r="BE212" s="100">
        <f>IF(N212="základná",J212,0)</f>
        <v>0</v>
      </c>
      <c r="BF212" s="100">
        <f>IF(N212="znížená",J212,0)</f>
        <v>0</v>
      </c>
      <c r="BG212" s="100">
        <f>IF(N212="zákl. prenesená",J212,0)</f>
        <v>0</v>
      </c>
      <c r="BH212" s="100">
        <f>IF(N212="zníž. prenesená",J212,0)</f>
        <v>0</v>
      </c>
      <c r="BI212" s="100">
        <f>IF(N212="nulová",J212,0)</f>
        <v>0</v>
      </c>
      <c r="BJ212" s="15" t="s">
        <v>89</v>
      </c>
      <c r="BK212" s="100">
        <f>ROUND(I212*H212,2)</f>
        <v>0</v>
      </c>
      <c r="BL212" s="15" t="s">
        <v>247</v>
      </c>
      <c r="BM212" s="173" t="s">
        <v>346</v>
      </c>
    </row>
    <row r="213" spans="2:65" s="12" customFormat="1" x14ac:dyDescent="0.2">
      <c r="B213" s="174"/>
      <c r="D213" s="175" t="s">
        <v>181</v>
      </c>
      <c r="E213" s="176" t="s">
        <v>1</v>
      </c>
      <c r="F213" s="177" t="s">
        <v>347</v>
      </c>
      <c r="H213" s="178">
        <v>19.100999999999999</v>
      </c>
      <c r="I213" s="179"/>
      <c r="L213" s="174"/>
      <c r="M213" s="180"/>
      <c r="T213" s="181"/>
      <c r="AT213" s="176" t="s">
        <v>181</v>
      </c>
      <c r="AU213" s="176" t="s">
        <v>89</v>
      </c>
      <c r="AV213" s="12" t="s">
        <v>89</v>
      </c>
      <c r="AW213" s="12" t="s">
        <v>33</v>
      </c>
      <c r="AX213" s="12" t="s">
        <v>78</v>
      </c>
      <c r="AY213" s="176" t="s">
        <v>172</v>
      </c>
    </row>
    <row r="214" spans="2:65" s="13" customFormat="1" x14ac:dyDescent="0.2">
      <c r="B214" s="182"/>
      <c r="D214" s="175" t="s">
        <v>181</v>
      </c>
      <c r="E214" s="183" t="s">
        <v>1</v>
      </c>
      <c r="F214" s="184" t="s">
        <v>183</v>
      </c>
      <c r="H214" s="185">
        <v>19.100999999999999</v>
      </c>
      <c r="I214" s="186"/>
      <c r="L214" s="182"/>
      <c r="M214" s="187"/>
      <c r="T214" s="188"/>
      <c r="AT214" s="183" t="s">
        <v>181</v>
      </c>
      <c r="AU214" s="183" t="s">
        <v>89</v>
      </c>
      <c r="AV214" s="13" t="s">
        <v>179</v>
      </c>
      <c r="AW214" s="13" t="s">
        <v>33</v>
      </c>
      <c r="AX214" s="13" t="s">
        <v>85</v>
      </c>
      <c r="AY214" s="183" t="s">
        <v>172</v>
      </c>
    </row>
    <row r="215" spans="2:65" s="1" customFormat="1" ht="21.75" customHeight="1" x14ac:dyDescent="0.2">
      <c r="B215" s="136"/>
      <c r="C215" s="162" t="s">
        <v>348</v>
      </c>
      <c r="D215" s="162" t="s">
        <v>175</v>
      </c>
      <c r="E215" s="163" t="s">
        <v>349</v>
      </c>
      <c r="F215" s="164" t="s">
        <v>350</v>
      </c>
      <c r="G215" s="165" t="s">
        <v>293</v>
      </c>
      <c r="H215" s="166"/>
      <c r="I215" s="167"/>
      <c r="J215" s="168">
        <f>ROUND(I215*H215,2)</f>
        <v>0</v>
      </c>
      <c r="K215" s="169"/>
      <c r="L215" s="32"/>
      <c r="M215" s="170" t="s">
        <v>1</v>
      </c>
      <c r="N215" s="135" t="s">
        <v>44</v>
      </c>
      <c r="P215" s="171">
        <f>O215*H215</f>
        <v>0</v>
      </c>
      <c r="Q215" s="171">
        <v>0</v>
      </c>
      <c r="R215" s="171">
        <f>Q215*H215</f>
        <v>0</v>
      </c>
      <c r="S215" s="171">
        <v>0</v>
      </c>
      <c r="T215" s="172">
        <f>S215*H215</f>
        <v>0</v>
      </c>
      <c r="AR215" s="173" t="s">
        <v>247</v>
      </c>
      <c r="AT215" s="173" t="s">
        <v>175</v>
      </c>
      <c r="AU215" s="173" t="s">
        <v>89</v>
      </c>
      <c r="AY215" s="15" t="s">
        <v>172</v>
      </c>
      <c r="BE215" s="100">
        <f>IF(N215="základná",J215,0)</f>
        <v>0</v>
      </c>
      <c r="BF215" s="100">
        <f>IF(N215="znížená",J215,0)</f>
        <v>0</v>
      </c>
      <c r="BG215" s="100">
        <f>IF(N215="zákl. prenesená",J215,0)</f>
        <v>0</v>
      </c>
      <c r="BH215" s="100">
        <f>IF(N215="zníž. prenesená",J215,0)</f>
        <v>0</v>
      </c>
      <c r="BI215" s="100">
        <f>IF(N215="nulová",J215,0)</f>
        <v>0</v>
      </c>
      <c r="BJ215" s="15" t="s">
        <v>89</v>
      </c>
      <c r="BK215" s="100">
        <f>ROUND(I215*H215,2)</f>
        <v>0</v>
      </c>
      <c r="BL215" s="15" t="s">
        <v>247</v>
      </c>
      <c r="BM215" s="173" t="s">
        <v>351</v>
      </c>
    </row>
    <row r="216" spans="2:65" s="11" customFormat="1" ht="22.9" customHeight="1" x14ac:dyDescent="0.2">
      <c r="B216" s="151"/>
      <c r="D216" s="152" t="s">
        <v>77</v>
      </c>
      <c r="E216" s="160" t="s">
        <v>352</v>
      </c>
      <c r="F216" s="160" t="s">
        <v>353</v>
      </c>
      <c r="I216" s="154"/>
      <c r="J216" s="161">
        <f>BK216</f>
        <v>0</v>
      </c>
      <c r="L216" s="151"/>
      <c r="M216" s="155"/>
      <c r="P216" s="156">
        <f>SUM(P217:P219)</f>
        <v>0</v>
      </c>
      <c r="R216" s="156">
        <f>SUM(R217:R219)</f>
        <v>1.1254399999999999E-2</v>
      </c>
      <c r="T216" s="157">
        <f>SUM(T217:T219)</f>
        <v>1.4350000000000002E-2</v>
      </c>
      <c r="AR216" s="152" t="s">
        <v>89</v>
      </c>
      <c r="AT216" s="158" t="s">
        <v>77</v>
      </c>
      <c r="AU216" s="158" t="s">
        <v>85</v>
      </c>
      <c r="AY216" s="152" t="s">
        <v>172</v>
      </c>
      <c r="BK216" s="159">
        <f>SUM(BK217:BK219)</f>
        <v>0</v>
      </c>
    </row>
    <row r="217" spans="2:65" s="1" customFormat="1" ht="24.2" customHeight="1" x14ac:dyDescent="0.2">
      <c r="B217" s="136"/>
      <c r="C217" s="162" t="s">
        <v>354</v>
      </c>
      <c r="D217" s="162" t="s">
        <v>175</v>
      </c>
      <c r="E217" s="163" t="s">
        <v>355</v>
      </c>
      <c r="F217" s="164" t="s">
        <v>356</v>
      </c>
      <c r="G217" s="165" t="s">
        <v>188</v>
      </c>
      <c r="H217" s="166">
        <v>5</v>
      </c>
      <c r="I217" s="167"/>
      <c r="J217" s="168">
        <f>ROUND(I217*H217,2)</f>
        <v>0</v>
      </c>
      <c r="K217" s="169"/>
      <c r="L217" s="32"/>
      <c r="M217" s="170" t="s">
        <v>1</v>
      </c>
      <c r="N217" s="135" t="s">
        <v>44</v>
      </c>
      <c r="P217" s="171">
        <f>O217*H217</f>
        <v>0</v>
      </c>
      <c r="Q217" s="171">
        <v>2.2508799999999998E-3</v>
      </c>
      <c r="R217" s="171">
        <f>Q217*H217</f>
        <v>1.1254399999999999E-2</v>
      </c>
      <c r="S217" s="171">
        <v>0</v>
      </c>
      <c r="T217" s="172">
        <f>S217*H217</f>
        <v>0</v>
      </c>
      <c r="AR217" s="173" t="s">
        <v>247</v>
      </c>
      <c r="AT217" s="173" t="s">
        <v>175</v>
      </c>
      <c r="AU217" s="173" t="s">
        <v>89</v>
      </c>
      <c r="AY217" s="15" t="s">
        <v>172</v>
      </c>
      <c r="BE217" s="100">
        <f>IF(N217="základná",J217,0)</f>
        <v>0</v>
      </c>
      <c r="BF217" s="100">
        <f>IF(N217="znížená",J217,0)</f>
        <v>0</v>
      </c>
      <c r="BG217" s="100">
        <f>IF(N217="zákl. prenesená",J217,0)</f>
        <v>0</v>
      </c>
      <c r="BH217" s="100">
        <f>IF(N217="zníž. prenesená",J217,0)</f>
        <v>0</v>
      </c>
      <c r="BI217" s="100">
        <f>IF(N217="nulová",J217,0)</f>
        <v>0</v>
      </c>
      <c r="BJ217" s="15" t="s">
        <v>89</v>
      </c>
      <c r="BK217" s="100">
        <f>ROUND(I217*H217,2)</f>
        <v>0</v>
      </c>
      <c r="BL217" s="15" t="s">
        <v>247</v>
      </c>
      <c r="BM217" s="173" t="s">
        <v>357</v>
      </c>
    </row>
    <row r="218" spans="2:65" s="1" customFormat="1" ht="24.2" customHeight="1" x14ac:dyDescent="0.2">
      <c r="B218" s="136"/>
      <c r="C218" s="162" t="s">
        <v>358</v>
      </c>
      <c r="D218" s="162" t="s">
        <v>175</v>
      </c>
      <c r="E218" s="163" t="s">
        <v>359</v>
      </c>
      <c r="F218" s="164" t="s">
        <v>360</v>
      </c>
      <c r="G218" s="165" t="s">
        <v>188</v>
      </c>
      <c r="H218" s="166">
        <v>5</v>
      </c>
      <c r="I218" s="167"/>
      <c r="J218" s="168">
        <f>ROUND(I218*H218,2)</f>
        <v>0</v>
      </c>
      <c r="K218" s="169"/>
      <c r="L218" s="32"/>
      <c r="M218" s="170" t="s">
        <v>1</v>
      </c>
      <c r="N218" s="135" t="s">
        <v>44</v>
      </c>
      <c r="P218" s="171">
        <f>O218*H218</f>
        <v>0</v>
      </c>
      <c r="Q218" s="171">
        <v>0</v>
      </c>
      <c r="R218" s="171">
        <f>Q218*H218</f>
        <v>0</v>
      </c>
      <c r="S218" s="171">
        <v>2.8700000000000002E-3</v>
      </c>
      <c r="T218" s="172">
        <f>S218*H218</f>
        <v>1.4350000000000002E-2</v>
      </c>
      <c r="AR218" s="173" t="s">
        <v>247</v>
      </c>
      <c r="AT218" s="173" t="s">
        <v>175</v>
      </c>
      <c r="AU218" s="173" t="s">
        <v>89</v>
      </c>
      <c r="AY218" s="15" t="s">
        <v>172</v>
      </c>
      <c r="BE218" s="100">
        <f>IF(N218="základná",J218,0)</f>
        <v>0</v>
      </c>
      <c r="BF218" s="100">
        <f>IF(N218="znížená",J218,0)</f>
        <v>0</v>
      </c>
      <c r="BG218" s="100">
        <f>IF(N218="zákl. prenesená",J218,0)</f>
        <v>0</v>
      </c>
      <c r="BH218" s="100">
        <f>IF(N218="zníž. prenesená",J218,0)</f>
        <v>0</v>
      </c>
      <c r="BI218" s="100">
        <f>IF(N218="nulová",J218,0)</f>
        <v>0</v>
      </c>
      <c r="BJ218" s="15" t="s">
        <v>89</v>
      </c>
      <c r="BK218" s="100">
        <f>ROUND(I218*H218,2)</f>
        <v>0</v>
      </c>
      <c r="BL218" s="15" t="s">
        <v>247</v>
      </c>
      <c r="BM218" s="173" t="s">
        <v>361</v>
      </c>
    </row>
    <row r="219" spans="2:65" s="1" customFormat="1" ht="24.2" customHeight="1" x14ac:dyDescent="0.2">
      <c r="B219" s="136"/>
      <c r="C219" s="162" t="s">
        <v>362</v>
      </c>
      <c r="D219" s="162" t="s">
        <v>175</v>
      </c>
      <c r="E219" s="163" t="s">
        <v>363</v>
      </c>
      <c r="F219" s="164" t="s">
        <v>364</v>
      </c>
      <c r="G219" s="165" t="s">
        <v>293</v>
      </c>
      <c r="H219" s="166"/>
      <c r="I219" s="167"/>
      <c r="J219" s="168">
        <f>ROUND(I219*H219,2)</f>
        <v>0</v>
      </c>
      <c r="K219" s="169"/>
      <c r="L219" s="32"/>
      <c r="M219" s="170" t="s">
        <v>1</v>
      </c>
      <c r="N219" s="135" t="s">
        <v>44</v>
      </c>
      <c r="P219" s="171">
        <f>O219*H219</f>
        <v>0</v>
      </c>
      <c r="Q219" s="171">
        <v>0</v>
      </c>
      <c r="R219" s="171">
        <f>Q219*H219</f>
        <v>0</v>
      </c>
      <c r="S219" s="171">
        <v>0</v>
      </c>
      <c r="T219" s="172">
        <f>S219*H219</f>
        <v>0</v>
      </c>
      <c r="AR219" s="173" t="s">
        <v>247</v>
      </c>
      <c r="AT219" s="173" t="s">
        <v>175</v>
      </c>
      <c r="AU219" s="173" t="s">
        <v>89</v>
      </c>
      <c r="AY219" s="15" t="s">
        <v>172</v>
      </c>
      <c r="BE219" s="100">
        <f>IF(N219="základná",J219,0)</f>
        <v>0</v>
      </c>
      <c r="BF219" s="100">
        <f>IF(N219="znížená",J219,0)</f>
        <v>0</v>
      </c>
      <c r="BG219" s="100">
        <f>IF(N219="zákl. prenesená",J219,0)</f>
        <v>0</v>
      </c>
      <c r="BH219" s="100">
        <f>IF(N219="zníž. prenesená",J219,0)</f>
        <v>0</v>
      </c>
      <c r="BI219" s="100">
        <f>IF(N219="nulová",J219,0)</f>
        <v>0</v>
      </c>
      <c r="BJ219" s="15" t="s">
        <v>89</v>
      </c>
      <c r="BK219" s="100">
        <f>ROUND(I219*H219,2)</f>
        <v>0</v>
      </c>
      <c r="BL219" s="15" t="s">
        <v>247</v>
      </c>
      <c r="BM219" s="173" t="s">
        <v>365</v>
      </c>
    </row>
    <row r="220" spans="2:65" s="11" customFormat="1" ht="22.9" customHeight="1" x14ac:dyDescent="0.2">
      <c r="B220" s="151"/>
      <c r="D220" s="152" t="s">
        <v>77</v>
      </c>
      <c r="E220" s="160" t="s">
        <v>366</v>
      </c>
      <c r="F220" s="160" t="s">
        <v>367</v>
      </c>
      <c r="I220" s="154"/>
      <c r="J220" s="161">
        <f>BK220</f>
        <v>0</v>
      </c>
      <c r="L220" s="151"/>
      <c r="M220" s="155"/>
      <c r="P220" s="156">
        <f>SUM(P221:P233)</f>
        <v>0</v>
      </c>
      <c r="R220" s="156">
        <f>SUM(R221:R233)</f>
        <v>0.25119385</v>
      </c>
      <c r="T220" s="157">
        <f>SUM(T221:T233)</f>
        <v>0</v>
      </c>
      <c r="AR220" s="152" t="s">
        <v>89</v>
      </c>
      <c r="AT220" s="158" t="s">
        <v>77</v>
      </c>
      <c r="AU220" s="158" t="s">
        <v>85</v>
      </c>
      <c r="AY220" s="152" t="s">
        <v>172</v>
      </c>
      <c r="BK220" s="159">
        <f>SUM(BK221:BK233)</f>
        <v>0</v>
      </c>
    </row>
    <row r="221" spans="2:65" s="1" customFormat="1" ht="24.2" customHeight="1" x14ac:dyDescent="0.2">
      <c r="B221" s="136"/>
      <c r="C221" s="162" t="s">
        <v>368</v>
      </c>
      <c r="D221" s="162" t="s">
        <v>175</v>
      </c>
      <c r="E221" s="163" t="s">
        <v>369</v>
      </c>
      <c r="F221" s="164" t="s">
        <v>370</v>
      </c>
      <c r="G221" s="165" t="s">
        <v>188</v>
      </c>
      <c r="H221" s="166">
        <v>15.75</v>
      </c>
      <c r="I221" s="167"/>
      <c r="J221" s="168">
        <f>ROUND(I221*H221,2)</f>
        <v>0</v>
      </c>
      <c r="K221" s="169"/>
      <c r="L221" s="32"/>
      <c r="M221" s="170" t="s">
        <v>1</v>
      </c>
      <c r="N221" s="135" t="s">
        <v>44</v>
      </c>
      <c r="P221" s="171">
        <f>O221*H221</f>
        <v>0</v>
      </c>
      <c r="Q221" s="171">
        <v>2.1499999999999999E-4</v>
      </c>
      <c r="R221" s="171">
        <f>Q221*H221</f>
        <v>3.3862499999999999E-3</v>
      </c>
      <c r="S221" s="171">
        <v>0</v>
      </c>
      <c r="T221" s="172">
        <f>S221*H221</f>
        <v>0</v>
      </c>
      <c r="AR221" s="173" t="s">
        <v>247</v>
      </c>
      <c r="AT221" s="173" t="s">
        <v>175</v>
      </c>
      <c r="AU221" s="173" t="s">
        <v>89</v>
      </c>
      <c r="AY221" s="15" t="s">
        <v>172</v>
      </c>
      <c r="BE221" s="100">
        <f>IF(N221="základná",J221,0)</f>
        <v>0</v>
      </c>
      <c r="BF221" s="100">
        <f>IF(N221="znížená",J221,0)</f>
        <v>0</v>
      </c>
      <c r="BG221" s="100">
        <f>IF(N221="zákl. prenesená",J221,0)</f>
        <v>0</v>
      </c>
      <c r="BH221" s="100">
        <f>IF(N221="zníž. prenesená",J221,0)</f>
        <v>0</v>
      </c>
      <c r="BI221" s="100">
        <f>IF(N221="nulová",J221,0)</f>
        <v>0</v>
      </c>
      <c r="BJ221" s="15" t="s">
        <v>89</v>
      </c>
      <c r="BK221" s="100">
        <f>ROUND(I221*H221,2)</f>
        <v>0</v>
      </c>
      <c r="BL221" s="15" t="s">
        <v>247</v>
      </c>
      <c r="BM221" s="173" t="s">
        <v>371</v>
      </c>
    </row>
    <row r="222" spans="2:65" s="12" customFormat="1" x14ac:dyDescent="0.2">
      <c r="B222" s="174"/>
      <c r="D222" s="175" t="s">
        <v>181</v>
      </c>
      <c r="E222" s="176" t="s">
        <v>1</v>
      </c>
      <c r="F222" s="177" t="s">
        <v>372</v>
      </c>
      <c r="H222" s="178">
        <v>15.75</v>
      </c>
      <c r="I222" s="179"/>
      <c r="L222" s="174"/>
      <c r="M222" s="180"/>
      <c r="T222" s="181"/>
      <c r="AT222" s="176" t="s">
        <v>181</v>
      </c>
      <c r="AU222" s="176" t="s">
        <v>89</v>
      </c>
      <c r="AV222" s="12" t="s">
        <v>89</v>
      </c>
      <c r="AW222" s="12" t="s">
        <v>33</v>
      </c>
      <c r="AX222" s="12" t="s">
        <v>78</v>
      </c>
      <c r="AY222" s="176" t="s">
        <v>172</v>
      </c>
    </row>
    <row r="223" spans="2:65" s="13" customFormat="1" x14ac:dyDescent="0.2">
      <c r="B223" s="182"/>
      <c r="D223" s="175" t="s">
        <v>181</v>
      </c>
      <c r="E223" s="183" t="s">
        <v>1</v>
      </c>
      <c r="F223" s="184" t="s">
        <v>183</v>
      </c>
      <c r="H223" s="185">
        <v>15.75</v>
      </c>
      <c r="I223" s="186"/>
      <c r="L223" s="182"/>
      <c r="M223" s="187"/>
      <c r="T223" s="188"/>
      <c r="AT223" s="183" t="s">
        <v>181</v>
      </c>
      <c r="AU223" s="183" t="s">
        <v>89</v>
      </c>
      <c r="AV223" s="13" t="s">
        <v>179</v>
      </c>
      <c r="AW223" s="13" t="s">
        <v>33</v>
      </c>
      <c r="AX223" s="13" t="s">
        <v>85</v>
      </c>
      <c r="AY223" s="183" t="s">
        <v>172</v>
      </c>
    </row>
    <row r="224" spans="2:65" s="1" customFormat="1" ht="37.9" customHeight="1" x14ac:dyDescent="0.2">
      <c r="B224" s="136"/>
      <c r="C224" s="189" t="s">
        <v>373</v>
      </c>
      <c r="D224" s="189" t="s">
        <v>272</v>
      </c>
      <c r="E224" s="190" t="s">
        <v>374</v>
      </c>
      <c r="F224" s="191" t="s">
        <v>375</v>
      </c>
      <c r="G224" s="192" t="s">
        <v>188</v>
      </c>
      <c r="H224" s="193">
        <v>16.538</v>
      </c>
      <c r="I224" s="194"/>
      <c r="J224" s="195">
        <f t="shared" ref="J224:J231" si="15">ROUND(I224*H224,2)</f>
        <v>0</v>
      </c>
      <c r="K224" s="196"/>
      <c r="L224" s="197"/>
      <c r="M224" s="198" t="s">
        <v>1</v>
      </c>
      <c r="N224" s="199" t="s">
        <v>44</v>
      </c>
      <c r="P224" s="171">
        <f t="shared" ref="P224:P231" si="16">O224*H224</f>
        <v>0</v>
      </c>
      <c r="Q224" s="171">
        <v>1E-4</v>
      </c>
      <c r="R224" s="171">
        <f t="shared" ref="R224:R231" si="17">Q224*H224</f>
        <v>1.6538000000000002E-3</v>
      </c>
      <c r="S224" s="171">
        <v>0</v>
      </c>
      <c r="T224" s="172">
        <f t="shared" ref="T224:T231" si="18">S224*H224</f>
        <v>0</v>
      </c>
      <c r="AR224" s="173" t="s">
        <v>276</v>
      </c>
      <c r="AT224" s="173" t="s">
        <v>272</v>
      </c>
      <c r="AU224" s="173" t="s">
        <v>89</v>
      </c>
      <c r="AY224" s="15" t="s">
        <v>172</v>
      </c>
      <c r="BE224" s="100">
        <f t="shared" ref="BE224:BE231" si="19">IF(N224="základná",J224,0)</f>
        <v>0</v>
      </c>
      <c r="BF224" s="100">
        <f t="shared" ref="BF224:BF231" si="20">IF(N224="znížená",J224,0)</f>
        <v>0</v>
      </c>
      <c r="BG224" s="100">
        <f t="shared" ref="BG224:BG231" si="21">IF(N224="zákl. prenesená",J224,0)</f>
        <v>0</v>
      </c>
      <c r="BH224" s="100">
        <f t="shared" ref="BH224:BH231" si="22">IF(N224="zníž. prenesená",J224,0)</f>
        <v>0</v>
      </c>
      <c r="BI224" s="100">
        <f t="shared" ref="BI224:BI231" si="23">IF(N224="nulová",J224,0)</f>
        <v>0</v>
      </c>
      <c r="BJ224" s="15" t="s">
        <v>89</v>
      </c>
      <c r="BK224" s="100">
        <f t="shared" ref="BK224:BK231" si="24">ROUND(I224*H224,2)</f>
        <v>0</v>
      </c>
      <c r="BL224" s="15" t="s">
        <v>247</v>
      </c>
      <c r="BM224" s="173" t="s">
        <v>376</v>
      </c>
    </row>
    <row r="225" spans="2:65" s="1" customFormat="1" ht="37.9" customHeight="1" x14ac:dyDescent="0.2">
      <c r="B225" s="136"/>
      <c r="C225" s="189" t="s">
        <v>377</v>
      </c>
      <c r="D225" s="189" t="s">
        <v>272</v>
      </c>
      <c r="E225" s="190" t="s">
        <v>378</v>
      </c>
      <c r="F225" s="191" t="s">
        <v>379</v>
      </c>
      <c r="G225" s="192" t="s">
        <v>188</v>
      </c>
      <c r="H225" s="193">
        <v>16.538</v>
      </c>
      <c r="I225" s="194"/>
      <c r="J225" s="195">
        <f t="shared" si="15"/>
        <v>0</v>
      </c>
      <c r="K225" s="196"/>
      <c r="L225" s="197"/>
      <c r="M225" s="198" t="s">
        <v>1</v>
      </c>
      <c r="N225" s="199" t="s">
        <v>44</v>
      </c>
      <c r="P225" s="171">
        <f t="shared" si="16"/>
        <v>0</v>
      </c>
      <c r="Q225" s="171">
        <v>1E-4</v>
      </c>
      <c r="R225" s="171">
        <f t="shared" si="17"/>
        <v>1.6538000000000002E-3</v>
      </c>
      <c r="S225" s="171">
        <v>0</v>
      </c>
      <c r="T225" s="172">
        <f t="shared" si="18"/>
        <v>0</v>
      </c>
      <c r="AR225" s="173" t="s">
        <v>276</v>
      </c>
      <c r="AT225" s="173" t="s">
        <v>272</v>
      </c>
      <c r="AU225" s="173" t="s">
        <v>89</v>
      </c>
      <c r="AY225" s="15" t="s">
        <v>172</v>
      </c>
      <c r="BE225" s="100">
        <f t="shared" si="19"/>
        <v>0</v>
      </c>
      <c r="BF225" s="100">
        <f t="shared" si="20"/>
        <v>0</v>
      </c>
      <c r="BG225" s="100">
        <f t="shared" si="21"/>
        <v>0</v>
      </c>
      <c r="BH225" s="100">
        <f t="shared" si="22"/>
        <v>0</v>
      </c>
      <c r="BI225" s="100">
        <f t="shared" si="23"/>
        <v>0</v>
      </c>
      <c r="BJ225" s="15" t="s">
        <v>89</v>
      </c>
      <c r="BK225" s="100">
        <f t="shared" si="24"/>
        <v>0</v>
      </c>
      <c r="BL225" s="15" t="s">
        <v>247</v>
      </c>
      <c r="BM225" s="173" t="s">
        <v>380</v>
      </c>
    </row>
    <row r="226" spans="2:65" s="1" customFormat="1" ht="37.9" customHeight="1" x14ac:dyDescent="0.2">
      <c r="B226" s="136"/>
      <c r="C226" s="189" t="s">
        <v>381</v>
      </c>
      <c r="D226" s="189" t="s">
        <v>272</v>
      </c>
      <c r="E226" s="190" t="s">
        <v>382</v>
      </c>
      <c r="F226" s="191" t="s">
        <v>383</v>
      </c>
      <c r="G226" s="192" t="s">
        <v>188</v>
      </c>
      <c r="H226" s="193">
        <v>16</v>
      </c>
      <c r="I226" s="194"/>
      <c r="J226" s="195">
        <f t="shared" si="15"/>
        <v>0</v>
      </c>
      <c r="K226" s="196"/>
      <c r="L226" s="197"/>
      <c r="M226" s="198" t="s">
        <v>1</v>
      </c>
      <c r="N226" s="199" t="s">
        <v>44</v>
      </c>
      <c r="P226" s="171">
        <f t="shared" si="16"/>
        <v>0</v>
      </c>
      <c r="Q226" s="171">
        <v>1.29E-2</v>
      </c>
      <c r="R226" s="171">
        <f t="shared" si="17"/>
        <v>0.2064</v>
      </c>
      <c r="S226" s="171">
        <v>0</v>
      </c>
      <c r="T226" s="172">
        <f t="shared" si="18"/>
        <v>0</v>
      </c>
      <c r="AR226" s="173" t="s">
        <v>276</v>
      </c>
      <c r="AT226" s="173" t="s">
        <v>272</v>
      </c>
      <c r="AU226" s="173" t="s">
        <v>89</v>
      </c>
      <c r="AY226" s="15" t="s">
        <v>172</v>
      </c>
      <c r="BE226" s="100">
        <f t="shared" si="19"/>
        <v>0</v>
      </c>
      <c r="BF226" s="100">
        <f t="shared" si="20"/>
        <v>0</v>
      </c>
      <c r="BG226" s="100">
        <f t="shared" si="21"/>
        <v>0</v>
      </c>
      <c r="BH226" s="100">
        <f t="shared" si="22"/>
        <v>0</v>
      </c>
      <c r="BI226" s="100">
        <f t="shared" si="23"/>
        <v>0</v>
      </c>
      <c r="BJ226" s="15" t="s">
        <v>89</v>
      </c>
      <c r="BK226" s="100">
        <f t="shared" si="24"/>
        <v>0</v>
      </c>
      <c r="BL226" s="15" t="s">
        <v>247</v>
      </c>
      <c r="BM226" s="173" t="s">
        <v>384</v>
      </c>
    </row>
    <row r="227" spans="2:65" s="1" customFormat="1" ht="37.9" customHeight="1" x14ac:dyDescent="0.2">
      <c r="B227" s="136"/>
      <c r="C227" s="162" t="s">
        <v>385</v>
      </c>
      <c r="D227" s="162" t="s">
        <v>175</v>
      </c>
      <c r="E227" s="163" t="s">
        <v>386</v>
      </c>
      <c r="F227" s="164" t="s">
        <v>387</v>
      </c>
      <c r="G227" s="165" t="s">
        <v>217</v>
      </c>
      <c r="H227" s="166">
        <v>1</v>
      </c>
      <c r="I227" s="167"/>
      <c r="J227" s="168">
        <f t="shared" si="15"/>
        <v>0</v>
      </c>
      <c r="K227" s="169"/>
      <c r="L227" s="32"/>
      <c r="M227" s="170" t="s">
        <v>1</v>
      </c>
      <c r="N227" s="135" t="s">
        <v>44</v>
      </c>
      <c r="P227" s="171">
        <f t="shared" si="16"/>
        <v>0</v>
      </c>
      <c r="Q227" s="171">
        <v>0</v>
      </c>
      <c r="R227" s="171">
        <f t="shared" si="17"/>
        <v>0</v>
      </c>
      <c r="S227" s="171">
        <v>0</v>
      </c>
      <c r="T227" s="172">
        <f t="shared" si="18"/>
        <v>0</v>
      </c>
      <c r="AR227" s="173" t="s">
        <v>247</v>
      </c>
      <c r="AT227" s="173" t="s">
        <v>175</v>
      </c>
      <c r="AU227" s="173" t="s">
        <v>89</v>
      </c>
      <c r="AY227" s="15" t="s">
        <v>172</v>
      </c>
      <c r="BE227" s="100">
        <f t="shared" si="19"/>
        <v>0</v>
      </c>
      <c r="BF227" s="100">
        <f t="shared" si="20"/>
        <v>0</v>
      </c>
      <c r="BG227" s="100">
        <f t="shared" si="21"/>
        <v>0</v>
      </c>
      <c r="BH227" s="100">
        <f t="shared" si="22"/>
        <v>0</v>
      </c>
      <c r="BI227" s="100">
        <f t="shared" si="23"/>
        <v>0</v>
      </c>
      <c r="BJ227" s="15" t="s">
        <v>89</v>
      </c>
      <c r="BK227" s="100">
        <f t="shared" si="24"/>
        <v>0</v>
      </c>
      <c r="BL227" s="15" t="s">
        <v>247</v>
      </c>
      <c r="BM227" s="173" t="s">
        <v>388</v>
      </c>
    </row>
    <row r="228" spans="2:65" s="1" customFormat="1" ht="24.2" customHeight="1" x14ac:dyDescent="0.2">
      <c r="B228" s="136"/>
      <c r="C228" s="189" t="s">
        <v>389</v>
      </c>
      <c r="D228" s="189" t="s">
        <v>272</v>
      </c>
      <c r="E228" s="190" t="s">
        <v>390</v>
      </c>
      <c r="F228" s="191" t="s">
        <v>391</v>
      </c>
      <c r="G228" s="192" t="s">
        <v>217</v>
      </c>
      <c r="H228" s="193">
        <v>1</v>
      </c>
      <c r="I228" s="194"/>
      <c r="J228" s="195">
        <f t="shared" si="15"/>
        <v>0</v>
      </c>
      <c r="K228" s="196"/>
      <c r="L228" s="197"/>
      <c r="M228" s="198" t="s">
        <v>1</v>
      </c>
      <c r="N228" s="199" t="s">
        <v>44</v>
      </c>
      <c r="P228" s="171">
        <f t="shared" si="16"/>
        <v>0</v>
      </c>
      <c r="Q228" s="171">
        <v>1E-3</v>
      </c>
      <c r="R228" s="171">
        <f t="shared" si="17"/>
        <v>1E-3</v>
      </c>
      <c r="S228" s="171">
        <v>0</v>
      </c>
      <c r="T228" s="172">
        <f t="shared" si="18"/>
        <v>0</v>
      </c>
      <c r="AR228" s="173" t="s">
        <v>276</v>
      </c>
      <c r="AT228" s="173" t="s">
        <v>272</v>
      </c>
      <c r="AU228" s="173" t="s">
        <v>89</v>
      </c>
      <c r="AY228" s="15" t="s">
        <v>172</v>
      </c>
      <c r="BE228" s="100">
        <f t="shared" si="19"/>
        <v>0</v>
      </c>
      <c r="BF228" s="100">
        <f t="shared" si="20"/>
        <v>0</v>
      </c>
      <c r="BG228" s="100">
        <f t="shared" si="21"/>
        <v>0</v>
      </c>
      <c r="BH228" s="100">
        <f t="shared" si="22"/>
        <v>0</v>
      </c>
      <c r="BI228" s="100">
        <f t="shared" si="23"/>
        <v>0</v>
      </c>
      <c r="BJ228" s="15" t="s">
        <v>89</v>
      </c>
      <c r="BK228" s="100">
        <f t="shared" si="24"/>
        <v>0</v>
      </c>
      <c r="BL228" s="15" t="s">
        <v>247</v>
      </c>
      <c r="BM228" s="173" t="s">
        <v>392</v>
      </c>
    </row>
    <row r="229" spans="2:65" s="1" customFormat="1" ht="24.2" customHeight="1" x14ac:dyDescent="0.2">
      <c r="B229" s="136"/>
      <c r="C229" s="189" t="s">
        <v>393</v>
      </c>
      <c r="D229" s="189" t="s">
        <v>272</v>
      </c>
      <c r="E229" s="190" t="s">
        <v>394</v>
      </c>
      <c r="F229" s="191" t="s">
        <v>395</v>
      </c>
      <c r="G229" s="192" t="s">
        <v>217</v>
      </c>
      <c r="H229" s="193">
        <v>1</v>
      </c>
      <c r="I229" s="194"/>
      <c r="J229" s="195">
        <f t="shared" si="15"/>
        <v>0</v>
      </c>
      <c r="K229" s="196"/>
      <c r="L229" s="197"/>
      <c r="M229" s="198" t="s">
        <v>1</v>
      </c>
      <c r="N229" s="199" t="s">
        <v>44</v>
      </c>
      <c r="P229" s="171">
        <f t="shared" si="16"/>
        <v>0</v>
      </c>
      <c r="Q229" s="171">
        <v>2.5000000000000001E-2</v>
      </c>
      <c r="R229" s="171">
        <f t="shared" si="17"/>
        <v>2.5000000000000001E-2</v>
      </c>
      <c r="S229" s="171">
        <v>0</v>
      </c>
      <c r="T229" s="172">
        <f t="shared" si="18"/>
        <v>0</v>
      </c>
      <c r="AR229" s="173" t="s">
        <v>276</v>
      </c>
      <c r="AT229" s="173" t="s">
        <v>272</v>
      </c>
      <c r="AU229" s="173" t="s">
        <v>89</v>
      </c>
      <c r="AY229" s="15" t="s">
        <v>172</v>
      </c>
      <c r="BE229" s="100">
        <f t="shared" si="19"/>
        <v>0</v>
      </c>
      <c r="BF229" s="100">
        <f t="shared" si="20"/>
        <v>0</v>
      </c>
      <c r="BG229" s="100">
        <f t="shared" si="21"/>
        <v>0</v>
      </c>
      <c r="BH229" s="100">
        <f t="shared" si="22"/>
        <v>0</v>
      </c>
      <c r="BI229" s="100">
        <f t="shared" si="23"/>
        <v>0</v>
      </c>
      <c r="BJ229" s="15" t="s">
        <v>89</v>
      </c>
      <c r="BK229" s="100">
        <f t="shared" si="24"/>
        <v>0</v>
      </c>
      <c r="BL229" s="15" t="s">
        <v>247</v>
      </c>
      <c r="BM229" s="173" t="s">
        <v>396</v>
      </c>
    </row>
    <row r="230" spans="2:65" s="1" customFormat="1" ht="24.2" customHeight="1" x14ac:dyDescent="0.2">
      <c r="B230" s="136"/>
      <c r="C230" s="162" t="s">
        <v>397</v>
      </c>
      <c r="D230" s="162" t="s">
        <v>175</v>
      </c>
      <c r="E230" s="163" t="s">
        <v>398</v>
      </c>
      <c r="F230" s="164" t="s">
        <v>399</v>
      </c>
      <c r="G230" s="165" t="s">
        <v>217</v>
      </c>
      <c r="H230" s="166">
        <v>2</v>
      </c>
      <c r="I230" s="167"/>
      <c r="J230" s="168">
        <f t="shared" si="15"/>
        <v>0</v>
      </c>
      <c r="K230" s="169"/>
      <c r="L230" s="32"/>
      <c r="M230" s="170" t="s">
        <v>1</v>
      </c>
      <c r="N230" s="135" t="s">
        <v>44</v>
      </c>
      <c r="P230" s="171">
        <f t="shared" si="16"/>
        <v>0</v>
      </c>
      <c r="Q230" s="171">
        <v>5.0000000000000001E-4</v>
      </c>
      <c r="R230" s="171">
        <f t="shared" si="17"/>
        <v>1E-3</v>
      </c>
      <c r="S230" s="171">
        <v>0</v>
      </c>
      <c r="T230" s="172">
        <f t="shared" si="18"/>
        <v>0</v>
      </c>
      <c r="AR230" s="173" t="s">
        <v>247</v>
      </c>
      <c r="AT230" s="173" t="s">
        <v>175</v>
      </c>
      <c r="AU230" s="173" t="s">
        <v>89</v>
      </c>
      <c r="AY230" s="15" t="s">
        <v>172</v>
      </c>
      <c r="BE230" s="100">
        <f t="shared" si="19"/>
        <v>0</v>
      </c>
      <c r="BF230" s="100">
        <f t="shared" si="20"/>
        <v>0</v>
      </c>
      <c r="BG230" s="100">
        <f t="shared" si="21"/>
        <v>0</v>
      </c>
      <c r="BH230" s="100">
        <f t="shared" si="22"/>
        <v>0</v>
      </c>
      <c r="BI230" s="100">
        <f t="shared" si="23"/>
        <v>0</v>
      </c>
      <c r="BJ230" s="15" t="s">
        <v>89</v>
      </c>
      <c r="BK230" s="100">
        <f t="shared" si="24"/>
        <v>0</v>
      </c>
      <c r="BL230" s="15" t="s">
        <v>247</v>
      </c>
      <c r="BM230" s="173" t="s">
        <v>400</v>
      </c>
    </row>
    <row r="231" spans="2:65" s="1" customFormat="1" ht="24.2" customHeight="1" x14ac:dyDescent="0.2">
      <c r="B231" s="136"/>
      <c r="C231" s="189" t="s">
        <v>401</v>
      </c>
      <c r="D231" s="189" t="s">
        <v>272</v>
      </c>
      <c r="E231" s="190" t="s">
        <v>402</v>
      </c>
      <c r="F231" s="191" t="s">
        <v>403</v>
      </c>
      <c r="G231" s="192" t="s">
        <v>188</v>
      </c>
      <c r="H231" s="193">
        <v>5</v>
      </c>
      <c r="I231" s="194"/>
      <c r="J231" s="195">
        <f t="shared" si="15"/>
        <v>0</v>
      </c>
      <c r="K231" s="196"/>
      <c r="L231" s="197"/>
      <c r="M231" s="198" t="s">
        <v>1</v>
      </c>
      <c r="N231" s="199" t="s">
        <v>44</v>
      </c>
      <c r="P231" s="171">
        <f t="shared" si="16"/>
        <v>0</v>
      </c>
      <c r="Q231" s="171">
        <v>2.2200000000000002E-3</v>
      </c>
      <c r="R231" s="171">
        <f t="shared" si="17"/>
        <v>1.11E-2</v>
      </c>
      <c r="S231" s="171">
        <v>0</v>
      </c>
      <c r="T231" s="172">
        <f t="shared" si="18"/>
        <v>0</v>
      </c>
      <c r="AR231" s="173" t="s">
        <v>276</v>
      </c>
      <c r="AT231" s="173" t="s">
        <v>272</v>
      </c>
      <c r="AU231" s="173" t="s">
        <v>89</v>
      </c>
      <c r="AY231" s="15" t="s">
        <v>172</v>
      </c>
      <c r="BE231" s="100">
        <f t="shared" si="19"/>
        <v>0</v>
      </c>
      <c r="BF231" s="100">
        <f t="shared" si="20"/>
        <v>0</v>
      </c>
      <c r="BG231" s="100">
        <f t="shared" si="21"/>
        <v>0</v>
      </c>
      <c r="BH231" s="100">
        <f t="shared" si="22"/>
        <v>0</v>
      </c>
      <c r="BI231" s="100">
        <f t="shared" si="23"/>
        <v>0</v>
      </c>
      <c r="BJ231" s="15" t="s">
        <v>89</v>
      </c>
      <c r="BK231" s="100">
        <f t="shared" si="24"/>
        <v>0</v>
      </c>
      <c r="BL231" s="15" t="s">
        <v>247</v>
      </c>
      <c r="BM231" s="173" t="s">
        <v>404</v>
      </c>
    </row>
    <row r="232" spans="2:65" s="12" customFormat="1" x14ac:dyDescent="0.2">
      <c r="B232" s="174"/>
      <c r="D232" s="175" t="s">
        <v>181</v>
      </c>
      <c r="F232" s="177" t="s">
        <v>405</v>
      </c>
      <c r="H232" s="178">
        <v>5</v>
      </c>
      <c r="I232" s="179"/>
      <c r="L232" s="174"/>
      <c r="M232" s="180"/>
      <c r="T232" s="181"/>
      <c r="AT232" s="176" t="s">
        <v>181</v>
      </c>
      <c r="AU232" s="176" t="s">
        <v>89</v>
      </c>
      <c r="AV232" s="12" t="s">
        <v>89</v>
      </c>
      <c r="AW232" s="12" t="s">
        <v>3</v>
      </c>
      <c r="AX232" s="12" t="s">
        <v>85</v>
      </c>
      <c r="AY232" s="176" t="s">
        <v>172</v>
      </c>
    </row>
    <row r="233" spans="2:65" s="1" customFormat="1" ht="24.2" customHeight="1" x14ac:dyDescent="0.2">
      <c r="B233" s="136"/>
      <c r="C233" s="162" t="s">
        <v>406</v>
      </c>
      <c r="D233" s="162" t="s">
        <v>175</v>
      </c>
      <c r="E233" s="163" t="s">
        <v>407</v>
      </c>
      <c r="F233" s="164" t="s">
        <v>408</v>
      </c>
      <c r="G233" s="165" t="s">
        <v>293</v>
      </c>
      <c r="H233" s="166"/>
      <c r="I233" s="167"/>
      <c r="J233" s="168">
        <f>ROUND(I233*H233,2)</f>
        <v>0</v>
      </c>
      <c r="K233" s="169"/>
      <c r="L233" s="32"/>
      <c r="M233" s="170" t="s">
        <v>1</v>
      </c>
      <c r="N233" s="135" t="s">
        <v>44</v>
      </c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AR233" s="173" t="s">
        <v>247</v>
      </c>
      <c r="AT233" s="173" t="s">
        <v>175</v>
      </c>
      <c r="AU233" s="173" t="s">
        <v>89</v>
      </c>
      <c r="AY233" s="15" t="s">
        <v>172</v>
      </c>
      <c r="BE233" s="100">
        <f>IF(N233="základná",J233,0)</f>
        <v>0</v>
      </c>
      <c r="BF233" s="100">
        <f>IF(N233="znížená",J233,0)</f>
        <v>0</v>
      </c>
      <c r="BG233" s="100">
        <f>IF(N233="zákl. prenesená",J233,0)</f>
        <v>0</v>
      </c>
      <c r="BH233" s="100">
        <f>IF(N233="zníž. prenesená",J233,0)</f>
        <v>0</v>
      </c>
      <c r="BI233" s="100">
        <f>IF(N233="nulová",J233,0)</f>
        <v>0</v>
      </c>
      <c r="BJ233" s="15" t="s">
        <v>89</v>
      </c>
      <c r="BK233" s="100">
        <f>ROUND(I233*H233,2)</f>
        <v>0</v>
      </c>
      <c r="BL233" s="15" t="s">
        <v>247</v>
      </c>
      <c r="BM233" s="173" t="s">
        <v>409</v>
      </c>
    </row>
    <row r="234" spans="2:65" s="11" customFormat="1" ht="22.9" customHeight="1" x14ac:dyDescent="0.2">
      <c r="B234" s="151"/>
      <c r="D234" s="152" t="s">
        <v>77</v>
      </c>
      <c r="E234" s="160" t="s">
        <v>410</v>
      </c>
      <c r="F234" s="160" t="s">
        <v>411</v>
      </c>
      <c r="I234" s="154"/>
      <c r="J234" s="161">
        <f>BK234</f>
        <v>0</v>
      </c>
      <c r="L234" s="151"/>
      <c r="M234" s="155"/>
      <c r="P234" s="156">
        <f>SUM(P235:P247)</f>
        <v>0</v>
      </c>
      <c r="R234" s="156">
        <f>SUM(R235:R247)</f>
        <v>3.8080000000000003E-2</v>
      </c>
      <c r="T234" s="157">
        <f>SUM(T235:T247)</f>
        <v>0</v>
      </c>
      <c r="AR234" s="152" t="s">
        <v>89</v>
      </c>
      <c r="AT234" s="158" t="s">
        <v>77</v>
      </c>
      <c r="AU234" s="158" t="s">
        <v>85</v>
      </c>
      <c r="AY234" s="152" t="s">
        <v>172</v>
      </c>
      <c r="BK234" s="159">
        <f>SUM(BK235:BK247)</f>
        <v>0</v>
      </c>
    </row>
    <row r="235" spans="2:65" s="1" customFormat="1" ht="24.2" customHeight="1" x14ac:dyDescent="0.2">
      <c r="B235" s="136"/>
      <c r="C235" s="162" t="s">
        <v>412</v>
      </c>
      <c r="D235" s="162" t="s">
        <v>175</v>
      </c>
      <c r="E235" s="163" t="s">
        <v>413</v>
      </c>
      <c r="F235" s="164" t="s">
        <v>414</v>
      </c>
      <c r="G235" s="165" t="s">
        <v>217</v>
      </c>
      <c r="H235" s="166">
        <v>1</v>
      </c>
      <c r="I235" s="167"/>
      <c r="J235" s="168">
        <f t="shared" ref="J235:J247" si="25">ROUND(I235*H235,2)</f>
        <v>0</v>
      </c>
      <c r="K235" s="169"/>
      <c r="L235" s="32"/>
      <c r="M235" s="170" t="s">
        <v>1</v>
      </c>
      <c r="N235" s="135" t="s">
        <v>44</v>
      </c>
      <c r="P235" s="171">
        <f t="shared" ref="P235:P247" si="26">O235*H235</f>
        <v>0</v>
      </c>
      <c r="Q235" s="171">
        <v>0</v>
      </c>
      <c r="R235" s="171">
        <f t="shared" ref="R235:R247" si="27">Q235*H235</f>
        <v>0</v>
      </c>
      <c r="S235" s="171">
        <v>0</v>
      </c>
      <c r="T235" s="172">
        <f t="shared" ref="T235:T247" si="28">S235*H235</f>
        <v>0</v>
      </c>
      <c r="AR235" s="173" t="s">
        <v>247</v>
      </c>
      <c r="AT235" s="173" t="s">
        <v>175</v>
      </c>
      <c r="AU235" s="173" t="s">
        <v>89</v>
      </c>
      <c r="AY235" s="15" t="s">
        <v>172</v>
      </c>
      <c r="BE235" s="100">
        <f t="shared" ref="BE235:BE247" si="29">IF(N235="základná",J235,0)</f>
        <v>0</v>
      </c>
      <c r="BF235" s="100">
        <f t="shared" ref="BF235:BF247" si="30">IF(N235="znížená",J235,0)</f>
        <v>0</v>
      </c>
      <c r="BG235" s="100">
        <f t="shared" ref="BG235:BG247" si="31">IF(N235="zákl. prenesená",J235,0)</f>
        <v>0</v>
      </c>
      <c r="BH235" s="100">
        <f t="shared" ref="BH235:BH247" si="32">IF(N235="zníž. prenesená",J235,0)</f>
        <v>0</v>
      </c>
      <c r="BI235" s="100">
        <f t="shared" ref="BI235:BI247" si="33">IF(N235="nulová",J235,0)</f>
        <v>0</v>
      </c>
      <c r="BJ235" s="15" t="s">
        <v>89</v>
      </c>
      <c r="BK235" s="100">
        <f t="shared" ref="BK235:BK247" si="34">ROUND(I235*H235,2)</f>
        <v>0</v>
      </c>
      <c r="BL235" s="15" t="s">
        <v>247</v>
      </c>
      <c r="BM235" s="173" t="s">
        <v>415</v>
      </c>
    </row>
    <row r="236" spans="2:65" s="1" customFormat="1" ht="37.9" customHeight="1" x14ac:dyDescent="0.2">
      <c r="B236" s="136"/>
      <c r="C236" s="189" t="s">
        <v>416</v>
      </c>
      <c r="D236" s="189" t="s">
        <v>272</v>
      </c>
      <c r="E236" s="190" t="s">
        <v>417</v>
      </c>
      <c r="F236" s="191" t="s">
        <v>418</v>
      </c>
      <c r="G236" s="192" t="s">
        <v>217</v>
      </c>
      <c r="H236" s="193">
        <v>1</v>
      </c>
      <c r="I236" s="194"/>
      <c r="J236" s="195">
        <f t="shared" si="25"/>
        <v>0</v>
      </c>
      <c r="K236" s="196"/>
      <c r="L236" s="197"/>
      <c r="M236" s="198" t="s">
        <v>1</v>
      </c>
      <c r="N236" s="199" t="s">
        <v>44</v>
      </c>
      <c r="P236" s="171">
        <f t="shared" si="26"/>
        <v>0</v>
      </c>
      <c r="Q236" s="171">
        <v>1.0999999999999999E-2</v>
      </c>
      <c r="R236" s="171">
        <f t="shared" si="27"/>
        <v>1.0999999999999999E-2</v>
      </c>
      <c r="S236" s="171">
        <v>0</v>
      </c>
      <c r="T236" s="172">
        <f t="shared" si="28"/>
        <v>0</v>
      </c>
      <c r="AR236" s="173" t="s">
        <v>276</v>
      </c>
      <c r="AT236" s="173" t="s">
        <v>272</v>
      </c>
      <c r="AU236" s="173" t="s">
        <v>89</v>
      </c>
      <c r="AY236" s="15" t="s">
        <v>172</v>
      </c>
      <c r="BE236" s="100">
        <f t="shared" si="29"/>
        <v>0</v>
      </c>
      <c r="BF236" s="100">
        <f t="shared" si="30"/>
        <v>0</v>
      </c>
      <c r="BG236" s="100">
        <f t="shared" si="31"/>
        <v>0</v>
      </c>
      <c r="BH236" s="100">
        <f t="shared" si="32"/>
        <v>0</v>
      </c>
      <c r="BI236" s="100">
        <f t="shared" si="33"/>
        <v>0</v>
      </c>
      <c r="BJ236" s="15" t="s">
        <v>89</v>
      </c>
      <c r="BK236" s="100">
        <f t="shared" si="34"/>
        <v>0</v>
      </c>
      <c r="BL236" s="15" t="s">
        <v>247</v>
      </c>
      <c r="BM236" s="173" t="s">
        <v>419</v>
      </c>
    </row>
    <row r="237" spans="2:65" s="1" customFormat="1" ht="16.5" customHeight="1" x14ac:dyDescent="0.2">
      <c r="B237" s="136"/>
      <c r="C237" s="162" t="s">
        <v>420</v>
      </c>
      <c r="D237" s="162" t="s">
        <v>175</v>
      </c>
      <c r="E237" s="163" t="s">
        <v>421</v>
      </c>
      <c r="F237" s="164" t="s">
        <v>422</v>
      </c>
      <c r="G237" s="165" t="s">
        <v>188</v>
      </c>
      <c r="H237" s="166">
        <v>4</v>
      </c>
      <c r="I237" s="167"/>
      <c r="J237" s="168">
        <f t="shared" si="25"/>
        <v>0</v>
      </c>
      <c r="K237" s="169"/>
      <c r="L237" s="32"/>
      <c r="M237" s="170" t="s">
        <v>1</v>
      </c>
      <c r="N237" s="135" t="s">
        <v>44</v>
      </c>
      <c r="P237" s="171">
        <f t="shared" si="26"/>
        <v>0</v>
      </c>
      <c r="Q237" s="171">
        <v>0</v>
      </c>
      <c r="R237" s="171">
        <f t="shared" si="27"/>
        <v>0</v>
      </c>
      <c r="S237" s="171">
        <v>0</v>
      </c>
      <c r="T237" s="172">
        <f t="shared" si="28"/>
        <v>0</v>
      </c>
      <c r="AR237" s="173" t="s">
        <v>247</v>
      </c>
      <c r="AT237" s="173" t="s">
        <v>175</v>
      </c>
      <c r="AU237" s="173" t="s">
        <v>89</v>
      </c>
      <c r="AY237" s="15" t="s">
        <v>172</v>
      </c>
      <c r="BE237" s="100">
        <f t="shared" si="29"/>
        <v>0</v>
      </c>
      <c r="BF237" s="100">
        <f t="shared" si="30"/>
        <v>0</v>
      </c>
      <c r="BG237" s="100">
        <f t="shared" si="31"/>
        <v>0</v>
      </c>
      <c r="BH237" s="100">
        <f t="shared" si="32"/>
        <v>0</v>
      </c>
      <c r="BI237" s="100">
        <f t="shared" si="33"/>
        <v>0</v>
      </c>
      <c r="BJ237" s="15" t="s">
        <v>89</v>
      </c>
      <c r="BK237" s="100">
        <f t="shared" si="34"/>
        <v>0</v>
      </c>
      <c r="BL237" s="15" t="s">
        <v>247</v>
      </c>
      <c r="BM237" s="173" t="s">
        <v>423</v>
      </c>
    </row>
    <row r="238" spans="2:65" s="1" customFormat="1" ht="16.5" customHeight="1" x14ac:dyDescent="0.2">
      <c r="B238" s="136"/>
      <c r="C238" s="189" t="s">
        <v>424</v>
      </c>
      <c r="D238" s="189" t="s">
        <v>272</v>
      </c>
      <c r="E238" s="190" t="s">
        <v>425</v>
      </c>
      <c r="F238" s="191" t="s">
        <v>426</v>
      </c>
      <c r="G238" s="192" t="s">
        <v>188</v>
      </c>
      <c r="H238" s="193">
        <v>4</v>
      </c>
      <c r="I238" s="194"/>
      <c r="J238" s="195">
        <f t="shared" si="25"/>
        <v>0</v>
      </c>
      <c r="K238" s="196"/>
      <c r="L238" s="197"/>
      <c r="M238" s="198" t="s">
        <v>1</v>
      </c>
      <c r="N238" s="199" t="s">
        <v>44</v>
      </c>
      <c r="P238" s="171">
        <f t="shared" si="26"/>
        <v>0</v>
      </c>
      <c r="Q238" s="171">
        <v>1.6999999999999999E-3</v>
      </c>
      <c r="R238" s="171">
        <f t="shared" si="27"/>
        <v>6.7999999999999996E-3</v>
      </c>
      <c r="S238" s="171">
        <v>0</v>
      </c>
      <c r="T238" s="172">
        <f t="shared" si="28"/>
        <v>0</v>
      </c>
      <c r="AR238" s="173" t="s">
        <v>276</v>
      </c>
      <c r="AT238" s="173" t="s">
        <v>272</v>
      </c>
      <c r="AU238" s="173" t="s">
        <v>89</v>
      </c>
      <c r="AY238" s="15" t="s">
        <v>172</v>
      </c>
      <c r="BE238" s="100">
        <f t="shared" si="29"/>
        <v>0</v>
      </c>
      <c r="BF238" s="100">
        <f t="shared" si="30"/>
        <v>0</v>
      </c>
      <c r="BG238" s="100">
        <f t="shared" si="31"/>
        <v>0</v>
      </c>
      <c r="BH238" s="100">
        <f t="shared" si="32"/>
        <v>0</v>
      </c>
      <c r="BI238" s="100">
        <f t="shared" si="33"/>
        <v>0</v>
      </c>
      <c r="BJ238" s="15" t="s">
        <v>89</v>
      </c>
      <c r="BK238" s="100">
        <f t="shared" si="34"/>
        <v>0</v>
      </c>
      <c r="BL238" s="15" t="s">
        <v>247</v>
      </c>
      <c r="BM238" s="173" t="s">
        <v>427</v>
      </c>
    </row>
    <row r="239" spans="2:65" s="1" customFormat="1" ht="21.75" customHeight="1" x14ac:dyDescent="0.2">
      <c r="B239" s="136"/>
      <c r="C239" s="162" t="s">
        <v>428</v>
      </c>
      <c r="D239" s="162" t="s">
        <v>175</v>
      </c>
      <c r="E239" s="163" t="s">
        <v>429</v>
      </c>
      <c r="F239" s="164" t="s">
        <v>430</v>
      </c>
      <c r="G239" s="165" t="s">
        <v>217</v>
      </c>
      <c r="H239" s="166">
        <v>1</v>
      </c>
      <c r="I239" s="167"/>
      <c r="J239" s="168">
        <f t="shared" si="25"/>
        <v>0</v>
      </c>
      <c r="K239" s="169"/>
      <c r="L239" s="32"/>
      <c r="M239" s="170" t="s">
        <v>1</v>
      </c>
      <c r="N239" s="135" t="s">
        <v>44</v>
      </c>
      <c r="P239" s="171">
        <f t="shared" si="26"/>
        <v>0</v>
      </c>
      <c r="Q239" s="171">
        <v>0</v>
      </c>
      <c r="R239" s="171">
        <f t="shared" si="27"/>
        <v>0</v>
      </c>
      <c r="S239" s="171">
        <v>0</v>
      </c>
      <c r="T239" s="172">
        <f t="shared" si="28"/>
        <v>0</v>
      </c>
      <c r="AR239" s="173" t="s">
        <v>247</v>
      </c>
      <c r="AT239" s="173" t="s">
        <v>175</v>
      </c>
      <c r="AU239" s="173" t="s">
        <v>89</v>
      </c>
      <c r="AY239" s="15" t="s">
        <v>172</v>
      </c>
      <c r="BE239" s="100">
        <f t="shared" si="29"/>
        <v>0</v>
      </c>
      <c r="BF239" s="100">
        <f t="shared" si="30"/>
        <v>0</v>
      </c>
      <c r="BG239" s="100">
        <f t="shared" si="31"/>
        <v>0</v>
      </c>
      <c r="BH239" s="100">
        <f t="shared" si="32"/>
        <v>0</v>
      </c>
      <c r="BI239" s="100">
        <f t="shared" si="33"/>
        <v>0</v>
      </c>
      <c r="BJ239" s="15" t="s">
        <v>89</v>
      </c>
      <c r="BK239" s="100">
        <f t="shared" si="34"/>
        <v>0</v>
      </c>
      <c r="BL239" s="15" t="s">
        <v>247</v>
      </c>
      <c r="BM239" s="173" t="s">
        <v>431</v>
      </c>
    </row>
    <row r="240" spans="2:65" s="1" customFormat="1" ht="24.2" customHeight="1" x14ac:dyDescent="0.2">
      <c r="B240" s="136"/>
      <c r="C240" s="189" t="s">
        <v>432</v>
      </c>
      <c r="D240" s="189" t="s">
        <v>272</v>
      </c>
      <c r="E240" s="190" t="s">
        <v>433</v>
      </c>
      <c r="F240" s="191" t="s">
        <v>434</v>
      </c>
      <c r="G240" s="192" t="s">
        <v>217</v>
      </c>
      <c r="H240" s="193">
        <v>1</v>
      </c>
      <c r="I240" s="194"/>
      <c r="J240" s="195">
        <f t="shared" si="25"/>
        <v>0</v>
      </c>
      <c r="K240" s="196"/>
      <c r="L240" s="197"/>
      <c r="M240" s="198" t="s">
        <v>1</v>
      </c>
      <c r="N240" s="199" t="s">
        <v>44</v>
      </c>
      <c r="P240" s="171">
        <f t="shared" si="26"/>
        <v>0</v>
      </c>
      <c r="Q240" s="171">
        <v>2.5000000000000001E-3</v>
      </c>
      <c r="R240" s="171">
        <f t="shared" si="27"/>
        <v>2.5000000000000001E-3</v>
      </c>
      <c r="S240" s="171">
        <v>0</v>
      </c>
      <c r="T240" s="172">
        <f t="shared" si="28"/>
        <v>0</v>
      </c>
      <c r="AR240" s="173" t="s">
        <v>276</v>
      </c>
      <c r="AT240" s="173" t="s">
        <v>272</v>
      </c>
      <c r="AU240" s="173" t="s">
        <v>89</v>
      </c>
      <c r="AY240" s="15" t="s">
        <v>172</v>
      </c>
      <c r="BE240" s="100">
        <f t="shared" si="29"/>
        <v>0</v>
      </c>
      <c r="BF240" s="100">
        <f t="shared" si="30"/>
        <v>0</v>
      </c>
      <c r="BG240" s="100">
        <f t="shared" si="31"/>
        <v>0</v>
      </c>
      <c r="BH240" s="100">
        <f t="shared" si="32"/>
        <v>0</v>
      </c>
      <c r="BI240" s="100">
        <f t="shared" si="33"/>
        <v>0</v>
      </c>
      <c r="BJ240" s="15" t="s">
        <v>89</v>
      </c>
      <c r="BK240" s="100">
        <f t="shared" si="34"/>
        <v>0</v>
      </c>
      <c r="BL240" s="15" t="s">
        <v>247</v>
      </c>
      <c r="BM240" s="173" t="s">
        <v>435</v>
      </c>
    </row>
    <row r="241" spans="2:65" s="1" customFormat="1" ht="24.2" customHeight="1" x14ac:dyDescent="0.2">
      <c r="B241" s="136"/>
      <c r="C241" s="162" t="s">
        <v>436</v>
      </c>
      <c r="D241" s="162" t="s">
        <v>175</v>
      </c>
      <c r="E241" s="163" t="s">
        <v>437</v>
      </c>
      <c r="F241" s="164" t="s">
        <v>438</v>
      </c>
      <c r="G241" s="165" t="s">
        <v>217</v>
      </c>
      <c r="H241" s="166">
        <v>2</v>
      </c>
      <c r="I241" s="167"/>
      <c r="J241" s="168">
        <f t="shared" si="25"/>
        <v>0</v>
      </c>
      <c r="K241" s="169"/>
      <c r="L241" s="32"/>
      <c r="M241" s="170" t="s">
        <v>1</v>
      </c>
      <c r="N241" s="135" t="s">
        <v>44</v>
      </c>
      <c r="P241" s="171">
        <f t="shared" si="26"/>
        <v>0</v>
      </c>
      <c r="Q241" s="171">
        <v>0</v>
      </c>
      <c r="R241" s="171">
        <f t="shared" si="27"/>
        <v>0</v>
      </c>
      <c r="S241" s="171">
        <v>0</v>
      </c>
      <c r="T241" s="172">
        <f t="shared" si="28"/>
        <v>0</v>
      </c>
      <c r="AR241" s="173" t="s">
        <v>247</v>
      </c>
      <c r="AT241" s="173" t="s">
        <v>175</v>
      </c>
      <c r="AU241" s="173" t="s">
        <v>89</v>
      </c>
      <c r="AY241" s="15" t="s">
        <v>172</v>
      </c>
      <c r="BE241" s="100">
        <f t="shared" si="29"/>
        <v>0</v>
      </c>
      <c r="BF241" s="100">
        <f t="shared" si="30"/>
        <v>0</v>
      </c>
      <c r="BG241" s="100">
        <f t="shared" si="31"/>
        <v>0</v>
      </c>
      <c r="BH241" s="100">
        <f t="shared" si="32"/>
        <v>0</v>
      </c>
      <c r="BI241" s="100">
        <f t="shared" si="33"/>
        <v>0</v>
      </c>
      <c r="BJ241" s="15" t="s">
        <v>89</v>
      </c>
      <c r="BK241" s="100">
        <f t="shared" si="34"/>
        <v>0</v>
      </c>
      <c r="BL241" s="15" t="s">
        <v>247</v>
      </c>
      <c r="BM241" s="173" t="s">
        <v>439</v>
      </c>
    </row>
    <row r="242" spans="2:65" s="1" customFormat="1" ht="33" customHeight="1" x14ac:dyDescent="0.2">
      <c r="B242" s="136"/>
      <c r="C242" s="189" t="s">
        <v>440</v>
      </c>
      <c r="D242" s="189" t="s">
        <v>272</v>
      </c>
      <c r="E242" s="190" t="s">
        <v>441</v>
      </c>
      <c r="F242" s="191" t="s">
        <v>442</v>
      </c>
      <c r="G242" s="192" t="s">
        <v>217</v>
      </c>
      <c r="H242" s="193">
        <v>2</v>
      </c>
      <c r="I242" s="194"/>
      <c r="J242" s="195">
        <f t="shared" si="25"/>
        <v>0</v>
      </c>
      <c r="K242" s="196"/>
      <c r="L242" s="197"/>
      <c r="M242" s="198" t="s">
        <v>1</v>
      </c>
      <c r="N242" s="199" t="s">
        <v>44</v>
      </c>
      <c r="P242" s="171">
        <f t="shared" si="26"/>
        <v>0</v>
      </c>
      <c r="Q242" s="171">
        <v>3.8999999999999999E-4</v>
      </c>
      <c r="R242" s="171">
        <f t="shared" si="27"/>
        <v>7.7999999999999999E-4</v>
      </c>
      <c r="S242" s="171">
        <v>0</v>
      </c>
      <c r="T242" s="172">
        <f t="shared" si="28"/>
        <v>0</v>
      </c>
      <c r="AR242" s="173" t="s">
        <v>276</v>
      </c>
      <c r="AT242" s="173" t="s">
        <v>272</v>
      </c>
      <c r="AU242" s="173" t="s">
        <v>89</v>
      </c>
      <c r="AY242" s="15" t="s">
        <v>172</v>
      </c>
      <c r="BE242" s="100">
        <f t="shared" si="29"/>
        <v>0</v>
      </c>
      <c r="BF242" s="100">
        <f t="shared" si="30"/>
        <v>0</v>
      </c>
      <c r="BG242" s="100">
        <f t="shared" si="31"/>
        <v>0</v>
      </c>
      <c r="BH242" s="100">
        <f t="shared" si="32"/>
        <v>0</v>
      </c>
      <c r="BI242" s="100">
        <f t="shared" si="33"/>
        <v>0</v>
      </c>
      <c r="BJ242" s="15" t="s">
        <v>89</v>
      </c>
      <c r="BK242" s="100">
        <f t="shared" si="34"/>
        <v>0</v>
      </c>
      <c r="BL242" s="15" t="s">
        <v>247</v>
      </c>
      <c r="BM242" s="173" t="s">
        <v>443</v>
      </c>
    </row>
    <row r="243" spans="2:65" s="1" customFormat="1" ht="16.5" customHeight="1" x14ac:dyDescent="0.2">
      <c r="B243" s="136"/>
      <c r="C243" s="162" t="s">
        <v>444</v>
      </c>
      <c r="D243" s="162" t="s">
        <v>175</v>
      </c>
      <c r="E243" s="163" t="s">
        <v>445</v>
      </c>
      <c r="F243" s="164" t="s">
        <v>446</v>
      </c>
      <c r="G243" s="165" t="s">
        <v>217</v>
      </c>
      <c r="H243" s="166">
        <v>2</v>
      </c>
      <c r="I243" s="167"/>
      <c r="J243" s="168">
        <f t="shared" si="25"/>
        <v>0</v>
      </c>
      <c r="K243" s="169"/>
      <c r="L243" s="32"/>
      <c r="M243" s="170" t="s">
        <v>1</v>
      </c>
      <c r="N243" s="135" t="s">
        <v>44</v>
      </c>
      <c r="P243" s="171">
        <f t="shared" si="26"/>
        <v>0</v>
      </c>
      <c r="Q243" s="171">
        <v>0</v>
      </c>
      <c r="R243" s="171">
        <f t="shared" si="27"/>
        <v>0</v>
      </c>
      <c r="S243" s="171">
        <v>0</v>
      </c>
      <c r="T243" s="172">
        <f t="shared" si="28"/>
        <v>0</v>
      </c>
      <c r="AR243" s="173" t="s">
        <v>247</v>
      </c>
      <c r="AT243" s="173" t="s">
        <v>175</v>
      </c>
      <c r="AU243" s="173" t="s">
        <v>89</v>
      </c>
      <c r="AY243" s="15" t="s">
        <v>172</v>
      </c>
      <c r="BE243" s="100">
        <f t="shared" si="29"/>
        <v>0</v>
      </c>
      <c r="BF243" s="100">
        <f t="shared" si="30"/>
        <v>0</v>
      </c>
      <c r="BG243" s="100">
        <f t="shared" si="31"/>
        <v>0</v>
      </c>
      <c r="BH243" s="100">
        <f t="shared" si="32"/>
        <v>0</v>
      </c>
      <c r="BI243" s="100">
        <f t="shared" si="33"/>
        <v>0</v>
      </c>
      <c r="BJ243" s="15" t="s">
        <v>89</v>
      </c>
      <c r="BK243" s="100">
        <f t="shared" si="34"/>
        <v>0</v>
      </c>
      <c r="BL243" s="15" t="s">
        <v>247</v>
      </c>
      <c r="BM243" s="173" t="s">
        <v>447</v>
      </c>
    </row>
    <row r="244" spans="2:65" s="1" customFormat="1" ht="16.5" customHeight="1" x14ac:dyDescent="0.2">
      <c r="B244" s="136"/>
      <c r="C244" s="189" t="s">
        <v>448</v>
      </c>
      <c r="D244" s="189" t="s">
        <v>272</v>
      </c>
      <c r="E244" s="190" t="s">
        <v>449</v>
      </c>
      <c r="F244" s="191" t="s">
        <v>450</v>
      </c>
      <c r="G244" s="192" t="s">
        <v>217</v>
      </c>
      <c r="H244" s="193">
        <v>2</v>
      </c>
      <c r="I244" s="194"/>
      <c r="J244" s="195">
        <f t="shared" si="25"/>
        <v>0</v>
      </c>
      <c r="K244" s="196"/>
      <c r="L244" s="197"/>
      <c r="M244" s="198" t="s">
        <v>1</v>
      </c>
      <c r="N244" s="199" t="s">
        <v>44</v>
      </c>
      <c r="P244" s="171">
        <f t="shared" si="26"/>
        <v>0</v>
      </c>
      <c r="Q244" s="171">
        <v>2.8E-3</v>
      </c>
      <c r="R244" s="171">
        <f t="shared" si="27"/>
        <v>5.5999999999999999E-3</v>
      </c>
      <c r="S244" s="171">
        <v>0</v>
      </c>
      <c r="T244" s="172">
        <f t="shared" si="28"/>
        <v>0</v>
      </c>
      <c r="AR244" s="173" t="s">
        <v>276</v>
      </c>
      <c r="AT244" s="173" t="s">
        <v>272</v>
      </c>
      <c r="AU244" s="173" t="s">
        <v>89</v>
      </c>
      <c r="AY244" s="15" t="s">
        <v>172</v>
      </c>
      <c r="BE244" s="100">
        <f t="shared" si="29"/>
        <v>0</v>
      </c>
      <c r="BF244" s="100">
        <f t="shared" si="30"/>
        <v>0</v>
      </c>
      <c r="BG244" s="100">
        <f t="shared" si="31"/>
        <v>0</v>
      </c>
      <c r="BH244" s="100">
        <f t="shared" si="32"/>
        <v>0</v>
      </c>
      <c r="BI244" s="100">
        <f t="shared" si="33"/>
        <v>0</v>
      </c>
      <c r="BJ244" s="15" t="s">
        <v>89</v>
      </c>
      <c r="BK244" s="100">
        <f t="shared" si="34"/>
        <v>0</v>
      </c>
      <c r="BL244" s="15" t="s">
        <v>247</v>
      </c>
      <c r="BM244" s="173" t="s">
        <v>451</v>
      </c>
    </row>
    <row r="245" spans="2:65" s="1" customFormat="1" ht="16.5" customHeight="1" x14ac:dyDescent="0.2">
      <c r="B245" s="136"/>
      <c r="C245" s="162" t="s">
        <v>452</v>
      </c>
      <c r="D245" s="162" t="s">
        <v>175</v>
      </c>
      <c r="E245" s="163" t="s">
        <v>453</v>
      </c>
      <c r="F245" s="164" t="s">
        <v>454</v>
      </c>
      <c r="G245" s="165" t="s">
        <v>217</v>
      </c>
      <c r="H245" s="166">
        <v>3</v>
      </c>
      <c r="I245" s="167"/>
      <c r="J245" s="168">
        <f t="shared" si="25"/>
        <v>0</v>
      </c>
      <c r="K245" s="169"/>
      <c r="L245" s="32"/>
      <c r="M245" s="170" t="s">
        <v>1</v>
      </c>
      <c r="N245" s="135" t="s">
        <v>44</v>
      </c>
      <c r="P245" s="171">
        <f t="shared" si="26"/>
        <v>0</v>
      </c>
      <c r="Q245" s="171">
        <v>0</v>
      </c>
      <c r="R245" s="171">
        <f t="shared" si="27"/>
        <v>0</v>
      </c>
      <c r="S245" s="171">
        <v>0</v>
      </c>
      <c r="T245" s="172">
        <f t="shared" si="28"/>
        <v>0</v>
      </c>
      <c r="AR245" s="173" t="s">
        <v>247</v>
      </c>
      <c r="AT245" s="173" t="s">
        <v>175</v>
      </c>
      <c r="AU245" s="173" t="s">
        <v>89</v>
      </c>
      <c r="AY245" s="15" t="s">
        <v>172</v>
      </c>
      <c r="BE245" s="100">
        <f t="shared" si="29"/>
        <v>0</v>
      </c>
      <c r="BF245" s="100">
        <f t="shared" si="30"/>
        <v>0</v>
      </c>
      <c r="BG245" s="100">
        <f t="shared" si="31"/>
        <v>0</v>
      </c>
      <c r="BH245" s="100">
        <f t="shared" si="32"/>
        <v>0</v>
      </c>
      <c r="BI245" s="100">
        <f t="shared" si="33"/>
        <v>0</v>
      </c>
      <c r="BJ245" s="15" t="s">
        <v>89</v>
      </c>
      <c r="BK245" s="100">
        <f t="shared" si="34"/>
        <v>0</v>
      </c>
      <c r="BL245" s="15" t="s">
        <v>247</v>
      </c>
      <c r="BM245" s="173" t="s">
        <v>455</v>
      </c>
    </row>
    <row r="246" spans="2:65" s="1" customFormat="1" ht="24.2" customHeight="1" x14ac:dyDescent="0.2">
      <c r="B246" s="136"/>
      <c r="C246" s="189" t="s">
        <v>456</v>
      </c>
      <c r="D246" s="189" t="s">
        <v>272</v>
      </c>
      <c r="E246" s="190" t="s">
        <v>457</v>
      </c>
      <c r="F246" s="191" t="s">
        <v>458</v>
      </c>
      <c r="G246" s="192" t="s">
        <v>217</v>
      </c>
      <c r="H246" s="193">
        <v>3</v>
      </c>
      <c r="I246" s="194"/>
      <c r="J246" s="195">
        <f t="shared" si="25"/>
        <v>0</v>
      </c>
      <c r="K246" s="196"/>
      <c r="L246" s="197"/>
      <c r="M246" s="198" t="s">
        <v>1</v>
      </c>
      <c r="N246" s="199" t="s">
        <v>44</v>
      </c>
      <c r="P246" s="171">
        <f t="shared" si="26"/>
        <v>0</v>
      </c>
      <c r="Q246" s="171">
        <v>3.8E-3</v>
      </c>
      <c r="R246" s="171">
        <f t="shared" si="27"/>
        <v>1.14E-2</v>
      </c>
      <c r="S246" s="171">
        <v>0</v>
      </c>
      <c r="T246" s="172">
        <f t="shared" si="28"/>
        <v>0</v>
      </c>
      <c r="AR246" s="173" t="s">
        <v>276</v>
      </c>
      <c r="AT246" s="173" t="s">
        <v>272</v>
      </c>
      <c r="AU246" s="173" t="s">
        <v>89</v>
      </c>
      <c r="AY246" s="15" t="s">
        <v>172</v>
      </c>
      <c r="BE246" s="100">
        <f t="shared" si="29"/>
        <v>0</v>
      </c>
      <c r="BF246" s="100">
        <f t="shared" si="30"/>
        <v>0</v>
      </c>
      <c r="BG246" s="100">
        <f t="shared" si="31"/>
        <v>0</v>
      </c>
      <c r="BH246" s="100">
        <f t="shared" si="32"/>
        <v>0</v>
      </c>
      <c r="BI246" s="100">
        <f t="shared" si="33"/>
        <v>0</v>
      </c>
      <c r="BJ246" s="15" t="s">
        <v>89</v>
      </c>
      <c r="BK246" s="100">
        <f t="shared" si="34"/>
        <v>0</v>
      </c>
      <c r="BL246" s="15" t="s">
        <v>247</v>
      </c>
      <c r="BM246" s="173" t="s">
        <v>459</v>
      </c>
    </row>
    <row r="247" spans="2:65" s="1" customFormat="1" ht="24.2" customHeight="1" x14ac:dyDescent="0.2">
      <c r="B247" s="136"/>
      <c r="C247" s="162" t="s">
        <v>460</v>
      </c>
      <c r="D247" s="162" t="s">
        <v>175</v>
      </c>
      <c r="E247" s="163" t="s">
        <v>461</v>
      </c>
      <c r="F247" s="164" t="s">
        <v>462</v>
      </c>
      <c r="G247" s="165" t="s">
        <v>293</v>
      </c>
      <c r="H247" s="166"/>
      <c r="I247" s="167"/>
      <c r="J247" s="168">
        <f t="shared" si="25"/>
        <v>0</v>
      </c>
      <c r="K247" s="169"/>
      <c r="L247" s="32"/>
      <c r="M247" s="170" t="s">
        <v>1</v>
      </c>
      <c r="N247" s="135" t="s">
        <v>44</v>
      </c>
      <c r="P247" s="171">
        <f t="shared" si="26"/>
        <v>0</v>
      </c>
      <c r="Q247" s="171">
        <v>0</v>
      </c>
      <c r="R247" s="171">
        <f t="shared" si="27"/>
        <v>0</v>
      </c>
      <c r="S247" s="171">
        <v>0</v>
      </c>
      <c r="T247" s="172">
        <f t="shared" si="28"/>
        <v>0</v>
      </c>
      <c r="AR247" s="173" t="s">
        <v>247</v>
      </c>
      <c r="AT247" s="173" t="s">
        <v>175</v>
      </c>
      <c r="AU247" s="173" t="s">
        <v>89</v>
      </c>
      <c r="AY247" s="15" t="s">
        <v>172</v>
      </c>
      <c r="BE247" s="100">
        <f t="shared" si="29"/>
        <v>0</v>
      </c>
      <c r="BF247" s="100">
        <f t="shared" si="30"/>
        <v>0</v>
      </c>
      <c r="BG247" s="100">
        <f t="shared" si="31"/>
        <v>0</v>
      </c>
      <c r="BH247" s="100">
        <f t="shared" si="32"/>
        <v>0</v>
      </c>
      <c r="BI247" s="100">
        <f t="shared" si="33"/>
        <v>0</v>
      </c>
      <c r="BJ247" s="15" t="s">
        <v>89</v>
      </c>
      <c r="BK247" s="100">
        <f t="shared" si="34"/>
        <v>0</v>
      </c>
      <c r="BL247" s="15" t="s">
        <v>247</v>
      </c>
      <c r="BM247" s="173" t="s">
        <v>463</v>
      </c>
    </row>
    <row r="248" spans="2:65" s="11" customFormat="1" ht="22.9" customHeight="1" x14ac:dyDescent="0.2">
      <c r="B248" s="151"/>
      <c r="D248" s="152" t="s">
        <v>77</v>
      </c>
      <c r="E248" s="160" t="s">
        <v>464</v>
      </c>
      <c r="F248" s="160" t="s">
        <v>465</v>
      </c>
      <c r="I248" s="154"/>
      <c r="J248" s="161">
        <f>BK248</f>
        <v>0</v>
      </c>
      <c r="L248" s="151"/>
      <c r="M248" s="155"/>
      <c r="P248" s="156">
        <f>SUM(P249:P253)</f>
        <v>0</v>
      </c>
      <c r="R248" s="156">
        <f>SUM(R249:R253)</f>
        <v>0.47806759699999996</v>
      </c>
      <c r="T248" s="157">
        <f>SUM(T249:T253)</f>
        <v>0</v>
      </c>
      <c r="AR248" s="152" t="s">
        <v>89</v>
      </c>
      <c r="AT248" s="158" t="s">
        <v>77</v>
      </c>
      <c r="AU248" s="158" t="s">
        <v>85</v>
      </c>
      <c r="AY248" s="152" t="s">
        <v>172</v>
      </c>
      <c r="BK248" s="159">
        <f>SUM(BK249:BK253)</f>
        <v>0</v>
      </c>
    </row>
    <row r="249" spans="2:65" s="1" customFormat="1" ht="37.9" customHeight="1" x14ac:dyDescent="0.2">
      <c r="B249" s="136"/>
      <c r="C249" s="162" t="s">
        <v>466</v>
      </c>
      <c r="D249" s="162" t="s">
        <v>175</v>
      </c>
      <c r="E249" s="163" t="s">
        <v>467</v>
      </c>
      <c r="F249" s="164" t="s">
        <v>468</v>
      </c>
      <c r="G249" s="165" t="s">
        <v>178</v>
      </c>
      <c r="H249" s="166">
        <v>18.190999999999999</v>
      </c>
      <c r="I249" s="167"/>
      <c r="J249" s="168">
        <f>ROUND(I249*H249,2)</f>
        <v>0</v>
      </c>
      <c r="K249" s="169"/>
      <c r="L249" s="32"/>
      <c r="M249" s="170" t="s">
        <v>1</v>
      </c>
      <c r="N249" s="135" t="s">
        <v>44</v>
      </c>
      <c r="P249" s="171">
        <f>O249*H249</f>
        <v>0</v>
      </c>
      <c r="Q249" s="171">
        <v>3.0669999999999998E-3</v>
      </c>
      <c r="R249" s="171">
        <f>Q249*H249</f>
        <v>5.5791796999999997E-2</v>
      </c>
      <c r="S249" s="171">
        <v>0</v>
      </c>
      <c r="T249" s="172">
        <f>S249*H249</f>
        <v>0</v>
      </c>
      <c r="AR249" s="173" t="s">
        <v>247</v>
      </c>
      <c r="AT249" s="173" t="s">
        <v>175</v>
      </c>
      <c r="AU249" s="173" t="s">
        <v>89</v>
      </c>
      <c r="AY249" s="15" t="s">
        <v>172</v>
      </c>
      <c r="BE249" s="100">
        <f>IF(N249="základná",J249,0)</f>
        <v>0</v>
      </c>
      <c r="BF249" s="100">
        <f>IF(N249="znížená",J249,0)</f>
        <v>0</v>
      </c>
      <c r="BG249" s="100">
        <f>IF(N249="zákl. prenesená",J249,0)</f>
        <v>0</v>
      </c>
      <c r="BH249" s="100">
        <f>IF(N249="zníž. prenesená",J249,0)</f>
        <v>0</v>
      </c>
      <c r="BI249" s="100">
        <f>IF(N249="nulová",J249,0)</f>
        <v>0</v>
      </c>
      <c r="BJ249" s="15" t="s">
        <v>89</v>
      </c>
      <c r="BK249" s="100">
        <f>ROUND(I249*H249,2)</f>
        <v>0</v>
      </c>
      <c r="BL249" s="15" t="s">
        <v>247</v>
      </c>
      <c r="BM249" s="173" t="s">
        <v>469</v>
      </c>
    </row>
    <row r="250" spans="2:65" s="12" customFormat="1" x14ac:dyDescent="0.2">
      <c r="B250" s="174"/>
      <c r="D250" s="175" t="s">
        <v>181</v>
      </c>
      <c r="E250" s="176" t="s">
        <v>1</v>
      </c>
      <c r="F250" s="177" t="s">
        <v>105</v>
      </c>
      <c r="H250" s="178">
        <v>18.190999999999999</v>
      </c>
      <c r="I250" s="179"/>
      <c r="L250" s="174"/>
      <c r="M250" s="180"/>
      <c r="T250" s="181"/>
      <c r="AT250" s="176" t="s">
        <v>181</v>
      </c>
      <c r="AU250" s="176" t="s">
        <v>89</v>
      </c>
      <c r="AV250" s="12" t="s">
        <v>89</v>
      </c>
      <c r="AW250" s="12" t="s">
        <v>33</v>
      </c>
      <c r="AX250" s="12" t="s">
        <v>85</v>
      </c>
      <c r="AY250" s="176" t="s">
        <v>172</v>
      </c>
    </row>
    <row r="251" spans="2:65" s="1" customFormat="1" ht="24.2" customHeight="1" x14ac:dyDescent="0.2">
      <c r="B251" s="136"/>
      <c r="C251" s="189" t="s">
        <v>470</v>
      </c>
      <c r="D251" s="189" t="s">
        <v>272</v>
      </c>
      <c r="E251" s="190" t="s">
        <v>471</v>
      </c>
      <c r="F251" s="191" t="s">
        <v>472</v>
      </c>
      <c r="G251" s="192" t="s">
        <v>178</v>
      </c>
      <c r="H251" s="193">
        <v>19.282</v>
      </c>
      <c r="I251" s="194"/>
      <c r="J251" s="195">
        <f>ROUND(I251*H251,2)</f>
        <v>0</v>
      </c>
      <c r="K251" s="196"/>
      <c r="L251" s="197"/>
      <c r="M251" s="198" t="s">
        <v>1</v>
      </c>
      <c r="N251" s="199" t="s">
        <v>44</v>
      </c>
      <c r="P251" s="171">
        <f>O251*H251</f>
        <v>0</v>
      </c>
      <c r="Q251" s="171">
        <v>2.1899999999999999E-2</v>
      </c>
      <c r="R251" s="171">
        <f>Q251*H251</f>
        <v>0.42227579999999998</v>
      </c>
      <c r="S251" s="171">
        <v>0</v>
      </c>
      <c r="T251" s="172">
        <f>S251*H251</f>
        <v>0</v>
      </c>
      <c r="AR251" s="173" t="s">
        <v>276</v>
      </c>
      <c r="AT251" s="173" t="s">
        <v>272</v>
      </c>
      <c r="AU251" s="173" t="s">
        <v>89</v>
      </c>
      <c r="AY251" s="15" t="s">
        <v>172</v>
      </c>
      <c r="BE251" s="100">
        <f>IF(N251="základná",J251,0)</f>
        <v>0</v>
      </c>
      <c r="BF251" s="100">
        <f>IF(N251="znížená",J251,0)</f>
        <v>0</v>
      </c>
      <c r="BG251" s="100">
        <f>IF(N251="zákl. prenesená",J251,0)</f>
        <v>0</v>
      </c>
      <c r="BH251" s="100">
        <f>IF(N251="zníž. prenesená",J251,0)</f>
        <v>0</v>
      </c>
      <c r="BI251" s="100">
        <f>IF(N251="nulová",J251,0)</f>
        <v>0</v>
      </c>
      <c r="BJ251" s="15" t="s">
        <v>89</v>
      </c>
      <c r="BK251" s="100">
        <f>ROUND(I251*H251,2)</f>
        <v>0</v>
      </c>
      <c r="BL251" s="15" t="s">
        <v>247</v>
      </c>
      <c r="BM251" s="173" t="s">
        <v>473</v>
      </c>
    </row>
    <row r="252" spans="2:65" s="12" customFormat="1" x14ac:dyDescent="0.2">
      <c r="B252" s="174"/>
      <c r="D252" s="175" t="s">
        <v>181</v>
      </c>
      <c r="F252" s="177" t="s">
        <v>474</v>
      </c>
      <c r="H252" s="178">
        <v>19.282</v>
      </c>
      <c r="I252" s="179"/>
      <c r="L252" s="174"/>
      <c r="M252" s="180"/>
      <c r="T252" s="181"/>
      <c r="AT252" s="176" t="s">
        <v>181</v>
      </c>
      <c r="AU252" s="176" t="s">
        <v>89</v>
      </c>
      <c r="AV252" s="12" t="s">
        <v>89</v>
      </c>
      <c r="AW252" s="12" t="s">
        <v>3</v>
      </c>
      <c r="AX252" s="12" t="s">
        <v>85</v>
      </c>
      <c r="AY252" s="176" t="s">
        <v>172</v>
      </c>
    </row>
    <row r="253" spans="2:65" s="1" customFormat="1" ht="24.2" customHeight="1" x14ac:dyDescent="0.2">
      <c r="B253" s="136"/>
      <c r="C253" s="162" t="s">
        <v>475</v>
      </c>
      <c r="D253" s="162" t="s">
        <v>175</v>
      </c>
      <c r="E253" s="163" t="s">
        <v>476</v>
      </c>
      <c r="F253" s="164" t="s">
        <v>477</v>
      </c>
      <c r="G253" s="165" t="s">
        <v>293</v>
      </c>
      <c r="H253" s="166"/>
      <c r="I253" s="167"/>
      <c r="J253" s="168">
        <f>ROUND(I253*H253,2)</f>
        <v>0</v>
      </c>
      <c r="K253" s="169"/>
      <c r="L253" s="32"/>
      <c r="M253" s="170" t="s">
        <v>1</v>
      </c>
      <c r="N253" s="135" t="s">
        <v>44</v>
      </c>
      <c r="P253" s="171">
        <f>O253*H253</f>
        <v>0</v>
      </c>
      <c r="Q253" s="171">
        <v>0</v>
      </c>
      <c r="R253" s="171">
        <f>Q253*H253</f>
        <v>0</v>
      </c>
      <c r="S253" s="171">
        <v>0</v>
      </c>
      <c r="T253" s="172">
        <f>S253*H253</f>
        <v>0</v>
      </c>
      <c r="AR253" s="173" t="s">
        <v>247</v>
      </c>
      <c r="AT253" s="173" t="s">
        <v>175</v>
      </c>
      <c r="AU253" s="173" t="s">
        <v>89</v>
      </c>
      <c r="AY253" s="15" t="s">
        <v>172</v>
      </c>
      <c r="BE253" s="100">
        <f>IF(N253="základná",J253,0)</f>
        <v>0</v>
      </c>
      <c r="BF253" s="100">
        <f>IF(N253="znížená",J253,0)</f>
        <v>0</v>
      </c>
      <c r="BG253" s="100">
        <f>IF(N253="zákl. prenesená",J253,0)</f>
        <v>0</v>
      </c>
      <c r="BH253" s="100">
        <f>IF(N253="zníž. prenesená",J253,0)</f>
        <v>0</v>
      </c>
      <c r="BI253" s="100">
        <f>IF(N253="nulová",J253,0)</f>
        <v>0</v>
      </c>
      <c r="BJ253" s="15" t="s">
        <v>89</v>
      </c>
      <c r="BK253" s="100">
        <f>ROUND(I253*H253,2)</f>
        <v>0</v>
      </c>
      <c r="BL253" s="15" t="s">
        <v>247</v>
      </c>
      <c r="BM253" s="173" t="s">
        <v>478</v>
      </c>
    </row>
    <row r="254" spans="2:65" s="11" customFormat="1" ht="22.9" customHeight="1" x14ac:dyDescent="0.2">
      <c r="B254" s="151"/>
      <c r="D254" s="152" t="s">
        <v>77</v>
      </c>
      <c r="E254" s="160" t="s">
        <v>479</v>
      </c>
      <c r="F254" s="160" t="s">
        <v>480</v>
      </c>
      <c r="I254" s="154"/>
      <c r="J254" s="161">
        <f>BK254</f>
        <v>0</v>
      </c>
      <c r="L254" s="151"/>
      <c r="M254" s="155"/>
      <c r="P254" s="156">
        <f>SUM(P255:P260)</f>
        <v>0</v>
      </c>
      <c r="R254" s="156">
        <f>SUM(R255:R260)</f>
        <v>1.58503482</v>
      </c>
      <c r="T254" s="157">
        <f>SUM(T255:T260)</f>
        <v>0</v>
      </c>
      <c r="AR254" s="152" t="s">
        <v>89</v>
      </c>
      <c r="AT254" s="158" t="s">
        <v>77</v>
      </c>
      <c r="AU254" s="158" t="s">
        <v>85</v>
      </c>
      <c r="AY254" s="152" t="s">
        <v>172</v>
      </c>
      <c r="BK254" s="159">
        <f>SUM(BK255:BK260)</f>
        <v>0</v>
      </c>
    </row>
    <row r="255" spans="2:65" s="1" customFormat="1" ht="37.9" customHeight="1" x14ac:dyDescent="0.2">
      <c r="B255" s="136"/>
      <c r="C255" s="162" t="s">
        <v>481</v>
      </c>
      <c r="D255" s="162" t="s">
        <v>175</v>
      </c>
      <c r="E255" s="163" t="s">
        <v>482</v>
      </c>
      <c r="F255" s="164" t="s">
        <v>483</v>
      </c>
      <c r="G255" s="165" t="s">
        <v>178</v>
      </c>
      <c r="H255" s="166">
        <v>71.138000000000005</v>
      </c>
      <c r="I255" s="167"/>
      <c r="J255" s="168">
        <f>ROUND(I255*H255,2)</f>
        <v>0</v>
      </c>
      <c r="K255" s="169"/>
      <c r="L255" s="32"/>
      <c r="M255" s="170" t="s">
        <v>1</v>
      </c>
      <c r="N255" s="135" t="s">
        <v>44</v>
      </c>
      <c r="P255" s="171">
        <f>O255*H255</f>
        <v>0</v>
      </c>
      <c r="Q255" s="171">
        <v>2.65E-3</v>
      </c>
      <c r="R255" s="171">
        <f>Q255*H255</f>
        <v>0.18851570000000001</v>
      </c>
      <c r="S255" s="171">
        <v>0</v>
      </c>
      <c r="T255" s="172">
        <f>S255*H255</f>
        <v>0</v>
      </c>
      <c r="AR255" s="173" t="s">
        <v>247</v>
      </c>
      <c r="AT255" s="173" t="s">
        <v>175</v>
      </c>
      <c r="AU255" s="173" t="s">
        <v>89</v>
      </c>
      <c r="AY255" s="15" t="s">
        <v>172</v>
      </c>
      <c r="BE255" s="100">
        <f>IF(N255="základná",J255,0)</f>
        <v>0</v>
      </c>
      <c r="BF255" s="100">
        <f>IF(N255="znížená",J255,0)</f>
        <v>0</v>
      </c>
      <c r="BG255" s="100">
        <f>IF(N255="zákl. prenesená",J255,0)</f>
        <v>0</v>
      </c>
      <c r="BH255" s="100">
        <f>IF(N255="zníž. prenesená",J255,0)</f>
        <v>0</v>
      </c>
      <c r="BI255" s="100">
        <f>IF(N255="nulová",J255,0)</f>
        <v>0</v>
      </c>
      <c r="BJ255" s="15" t="s">
        <v>89</v>
      </c>
      <c r="BK255" s="100">
        <f>ROUND(I255*H255,2)</f>
        <v>0</v>
      </c>
      <c r="BL255" s="15" t="s">
        <v>247</v>
      </c>
      <c r="BM255" s="173" t="s">
        <v>484</v>
      </c>
    </row>
    <row r="256" spans="2:65" s="12" customFormat="1" x14ac:dyDescent="0.2">
      <c r="B256" s="174"/>
      <c r="D256" s="175" t="s">
        <v>181</v>
      </c>
      <c r="E256" s="176" t="s">
        <v>1</v>
      </c>
      <c r="F256" s="177" t="s">
        <v>485</v>
      </c>
      <c r="H256" s="178">
        <v>71.138000000000005</v>
      </c>
      <c r="I256" s="179"/>
      <c r="L256" s="174"/>
      <c r="M256" s="180"/>
      <c r="T256" s="181"/>
      <c r="AT256" s="176" t="s">
        <v>181</v>
      </c>
      <c r="AU256" s="176" t="s">
        <v>89</v>
      </c>
      <c r="AV256" s="12" t="s">
        <v>89</v>
      </c>
      <c r="AW256" s="12" t="s">
        <v>33</v>
      </c>
      <c r="AX256" s="12" t="s">
        <v>78</v>
      </c>
      <c r="AY256" s="176" t="s">
        <v>172</v>
      </c>
    </row>
    <row r="257" spans="2:65" s="13" customFormat="1" x14ac:dyDescent="0.2">
      <c r="B257" s="182"/>
      <c r="D257" s="175" t="s">
        <v>181</v>
      </c>
      <c r="E257" s="183" t="s">
        <v>113</v>
      </c>
      <c r="F257" s="184" t="s">
        <v>183</v>
      </c>
      <c r="H257" s="185">
        <v>71.138000000000005</v>
      </c>
      <c r="I257" s="186"/>
      <c r="L257" s="182"/>
      <c r="M257" s="187"/>
      <c r="T257" s="188"/>
      <c r="AT257" s="183" t="s">
        <v>181</v>
      </c>
      <c r="AU257" s="183" t="s">
        <v>89</v>
      </c>
      <c r="AV257" s="13" t="s">
        <v>179</v>
      </c>
      <c r="AW257" s="13" t="s">
        <v>33</v>
      </c>
      <c r="AX257" s="13" t="s">
        <v>85</v>
      </c>
      <c r="AY257" s="183" t="s">
        <v>172</v>
      </c>
    </row>
    <row r="258" spans="2:65" s="1" customFormat="1" ht="16.5" customHeight="1" x14ac:dyDescent="0.2">
      <c r="B258" s="136"/>
      <c r="C258" s="189" t="s">
        <v>486</v>
      </c>
      <c r="D258" s="189" t="s">
        <v>272</v>
      </c>
      <c r="E258" s="190" t="s">
        <v>487</v>
      </c>
      <c r="F258" s="191" t="s">
        <v>488</v>
      </c>
      <c r="G258" s="192" t="s">
        <v>178</v>
      </c>
      <c r="H258" s="193">
        <v>75.406000000000006</v>
      </c>
      <c r="I258" s="194"/>
      <c r="J258" s="195">
        <f>ROUND(I258*H258,2)</f>
        <v>0</v>
      </c>
      <c r="K258" s="196"/>
      <c r="L258" s="197"/>
      <c r="M258" s="198" t="s">
        <v>1</v>
      </c>
      <c r="N258" s="199" t="s">
        <v>44</v>
      </c>
      <c r="P258" s="171">
        <f>O258*H258</f>
        <v>0</v>
      </c>
      <c r="Q258" s="171">
        <v>1.8519999999999998E-2</v>
      </c>
      <c r="R258" s="171">
        <f>Q258*H258</f>
        <v>1.39651912</v>
      </c>
      <c r="S258" s="171">
        <v>0</v>
      </c>
      <c r="T258" s="172">
        <f>S258*H258</f>
        <v>0</v>
      </c>
      <c r="AR258" s="173" t="s">
        <v>276</v>
      </c>
      <c r="AT258" s="173" t="s">
        <v>272</v>
      </c>
      <c r="AU258" s="173" t="s">
        <v>89</v>
      </c>
      <c r="AY258" s="15" t="s">
        <v>172</v>
      </c>
      <c r="BE258" s="100">
        <f>IF(N258="základná",J258,0)</f>
        <v>0</v>
      </c>
      <c r="BF258" s="100">
        <f>IF(N258="znížená",J258,0)</f>
        <v>0</v>
      </c>
      <c r="BG258" s="100">
        <f>IF(N258="zákl. prenesená",J258,0)</f>
        <v>0</v>
      </c>
      <c r="BH258" s="100">
        <f>IF(N258="zníž. prenesená",J258,0)</f>
        <v>0</v>
      </c>
      <c r="BI258" s="100">
        <f>IF(N258="nulová",J258,0)</f>
        <v>0</v>
      </c>
      <c r="BJ258" s="15" t="s">
        <v>89</v>
      </c>
      <c r="BK258" s="100">
        <f>ROUND(I258*H258,2)</f>
        <v>0</v>
      </c>
      <c r="BL258" s="15" t="s">
        <v>247</v>
      </c>
      <c r="BM258" s="173" t="s">
        <v>489</v>
      </c>
    </row>
    <row r="259" spans="2:65" s="12" customFormat="1" x14ac:dyDescent="0.2">
      <c r="B259" s="174"/>
      <c r="D259" s="175" t="s">
        <v>181</v>
      </c>
      <c r="F259" s="177" t="s">
        <v>490</v>
      </c>
      <c r="H259" s="178">
        <v>75.406000000000006</v>
      </c>
      <c r="I259" s="179"/>
      <c r="L259" s="174"/>
      <c r="M259" s="180"/>
      <c r="T259" s="181"/>
      <c r="AT259" s="176" t="s">
        <v>181</v>
      </c>
      <c r="AU259" s="176" t="s">
        <v>89</v>
      </c>
      <c r="AV259" s="12" t="s">
        <v>89</v>
      </c>
      <c r="AW259" s="12" t="s">
        <v>3</v>
      </c>
      <c r="AX259" s="12" t="s">
        <v>85</v>
      </c>
      <c r="AY259" s="176" t="s">
        <v>172</v>
      </c>
    </row>
    <row r="260" spans="2:65" s="1" customFormat="1" ht="24.2" customHeight="1" x14ac:dyDescent="0.2">
      <c r="B260" s="136"/>
      <c r="C260" s="162" t="s">
        <v>491</v>
      </c>
      <c r="D260" s="162" t="s">
        <v>175</v>
      </c>
      <c r="E260" s="163" t="s">
        <v>492</v>
      </c>
      <c r="F260" s="164" t="s">
        <v>493</v>
      </c>
      <c r="G260" s="165" t="s">
        <v>293</v>
      </c>
      <c r="H260" s="166"/>
      <c r="I260" s="167"/>
      <c r="J260" s="168">
        <f>ROUND(I260*H260,2)</f>
        <v>0</v>
      </c>
      <c r="K260" s="169"/>
      <c r="L260" s="32"/>
      <c r="M260" s="170" t="s">
        <v>1</v>
      </c>
      <c r="N260" s="135" t="s">
        <v>44</v>
      </c>
      <c r="P260" s="171">
        <f>O260*H260</f>
        <v>0</v>
      </c>
      <c r="Q260" s="171">
        <v>0</v>
      </c>
      <c r="R260" s="171">
        <f>Q260*H260</f>
        <v>0</v>
      </c>
      <c r="S260" s="171">
        <v>0</v>
      </c>
      <c r="T260" s="172">
        <f>S260*H260</f>
        <v>0</v>
      </c>
      <c r="AR260" s="173" t="s">
        <v>247</v>
      </c>
      <c r="AT260" s="173" t="s">
        <v>175</v>
      </c>
      <c r="AU260" s="173" t="s">
        <v>89</v>
      </c>
      <c r="AY260" s="15" t="s">
        <v>172</v>
      </c>
      <c r="BE260" s="100">
        <f>IF(N260="základná",J260,0)</f>
        <v>0</v>
      </c>
      <c r="BF260" s="100">
        <f>IF(N260="znížená",J260,0)</f>
        <v>0</v>
      </c>
      <c r="BG260" s="100">
        <f>IF(N260="zákl. prenesená",J260,0)</f>
        <v>0</v>
      </c>
      <c r="BH260" s="100">
        <f>IF(N260="zníž. prenesená",J260,0)</f>
        <v>0</v>
      </c>
      <c r="BI260" s="100">
        <f>IF(N260="nulová",J260,0)</f>
        <v>0</v>
      </c>
      <c r="BJ260" s="15" t="s">
        <v>89</v>
      </c>
      <c r="BK260" s="100">
        <f>ROUND(I260*H260,2)</f>
        <v>0</v>
      </c>
      <c r="BL260" s="15" t="s">
        <v>247</v>
      </c>
      <c r="BM260" s="173" t="s">
        <v>494</v>
      </c>
    </row>
    <row r="261" spans="2:65" s="11" customFormat="1" ht="22.9" customHeight="1" x14ac:dyDescent="0.2">
      <c r="B261" s="151"/>
      <c r="D261" s="152" t="s">
        <v>77</v>
      </c>
      <c r="E261" s="160" t="s">
        <v>495</v>
      </c>
      <c r="F261" s="160" t="s">
        <v>496</v>
      </c>
      <c r="I261" s="154"/>
      <c r="J261" s="161">
        <f>BK261</f>
        <v>0</v>
      </c>
      <c r="L261" s="151"/>
      <c r="M261" s="155"/>
      <c r="P261" s="156">
        <f>SUM(P262:P263)</f>
        <v>0</v>
      </c>
      <c r="R261" s="156">
        <f>SUM(R262:R263)</f>
        <v>6.0636060299999999E-3</v>
      </c>
      <c r="T261" s="157">
        <f>SUM(T262:T263)</f>
        <v>0</v>
      </c>
      <c r="AR261" s="152" t="s">
        <v>89</v>
      </c>
      <c r="AT261" s="158" t="s">
        <v>77</v>
      </c>
      <c r="AU261" s="158" t="s">
        <v>85</v>
      </c>
      <c r="AY261" s="152" t="s">
        <v>172</v>
      </c>
      <c r="BK261" s="159">
        <f>SUM(BK262:BK263)</f>
        <v>0</v>
      </c>
    </row>
    <row r="262" spans="2:65" s="1" customFormat="1" ht="33" customHeight="1" x14ac:dyDescent="0.2">
      <c r="B262" s="136"/>
      <c r="C262" s="162" t="s">
        <v>497</v>
      </c>
      <c r="D262" s="162" t="s">
        <v>175</v>
      </c>
      <c r="E262" s="163" t="s">
        <v>498</v>
      </c>
      <c r="F262" s="164" t="s">
        <v>499</v>
      </c>
      <c r="G262" s="165" t="s">
        <v>178</v>
      </c>
      <c r="H262" s="166">
        <v>18.190999999999999</v>
      </c>
      <c r="I262" s="167"/>
      <c r="J262" s="168">
        <f>ROUND(I262*H262,2)</f>
        <v>0</v>
      </c>
      <c r="K262" s="169"/>
      <c r="L262" s="32"/>
      <c r="M262" s="170" t="s">
        <v>1</v>
      </c>
      <c r="N262" s="135" t="s">
        <v>44</v>
      </c>
      <c r="P262" s="171">
        <f>O262*H262</f>
        <v>0</v>
      </c>
      <c r="Q262" s="171">
        <v>3.3333000000000001E-4</v>
      </c>
      <c r="R262" s="171">
        <f>Q262*H262</f>
        <v>6.0636060299999999E-3</v>
      </c>
      <c r="S262" s="171">
        <v>0</v>
      </c>
      <c r="T262" s="172">
        <f>S262*H262</f>
        <v>0</v>
      </c>
      <c r="AR262" s="173" t="s">
        <v>247</v>
      </c>
      <c r="AT262" s="173" t="s">
        <v>175</v>
      </c>
      <c r="AU262" s="173" t="s">
        <v>89</v>
      </c>
      <c r="AY262" s="15" t="s">
        <v>172</v>
      </c>
      <c r="BE262" s="100">
        <f>IF(N262="základná",J262,0)</f>
        <v>0</v>
      </c>
      <c r="BF262" s="100">
        <f>IF(N262="znížená",J262,0)</f>
        <v>0</v>
      </c>
      <c r="BG262" s="100">
        <f>IF(N262="zákl. prenesená",J262,0)</f>
        <v>0</v>
      </c>
      <c r="BH262" s="100">
        <f>IF(N262="zníž. prenesená",J262,0)</f>
        <v>0</v>
      </c>
      <c r="BI262" s="100">
        <f>IF(N262="nulová",J262,0)</f>
        <v>0</v>
      </c>
      <c r="BJ262" s="15" t="s">
        <v>89</v>
      </c>
      <c r="BK262" s="100">
        <f>ROUND(I262*H262,2)</f>
        <v>0</v>
      </c>
      <c r="BL262" s="15" t="s">
        <v>247</v>
      </c>
      <c r="BM262" s="173" t="s">
        <v>500</v>
      </c>
    </row>
    <row r="263" spans="2:65" s="12" customFormat="1" x14ac:dyDescent="0.2">
      <c r="B263" s="174"/>
      <c r="D263" s="175" t="s">
        <v>181</v>
      </c>
      <c r="E263" s="176" t="s">
        <v>1</v>
      </c>
      <c r="F263" s="177" t="s">
        <v>105</v>
      </c>
      <c r="H263" s="178">
        <v>18.190999999999999</v>
      </c>
      <c r="I263" s="179"/>
      <c r="L263" s="174"/>
      <c r="M263" s="180"/>
      <c r="T263" s="181"/>
      <c r="AT263" s="176" t="s">
        <v>181</v>
      </c>
      <c r="AU263" s="176" t="s">
        <v>89</v>
      </c>
      <c r="AV263" s="12" t="s">
        <v>89</v>
      </c>
      <c r="AW263" s="12" t="s">
        <v>33</v>
      </c>
      <c r="AX263" s="12" t="s">
        <v>85</v>
      </c>
      <c r="AY263" s="176" t="s">
        <v>172</v>
      </c>
    </row>
    <row r="264" spans="2:65" s="11" customFormat="1" ht="22.9" customHeight="1" x14ac:dyDescent="0.2">
      <c r="B264" s="151"/>
      <c r="D264" s="152" t="s">
        <v>77</v>
      </c>
      <c r="E264" s="160" t="s">
        <v>501</v>
      </c>
      <c r="F264" s="160" t="s">
        <v>502</v>
      </c>
      <c r="I264" s="154"/>
      <c r="J264" s="161">
        <f>BK264</f>
        <v>0</v>
      </c>
      <c r="L264" s="151"/>
      <c r="M264" s="155"/>
      <c r="P264" s="156">
        <f>SUM(P265:P281)</f>
        <v>0</v>
      </c>
      <c r="R264" s="156">
        <f>SUM(R265:R281)</f>
        <v>0.12251761947999998</v>
      </c>
      <c r="T264" s="157">
        <f>SUM(T265:T281)</f>
        <v>0</v>
      </c>
      <c r="AR264" s="152" t="s">
        <v>89</v>
      </c>
      <c r="AT264" s="158" t="s">
        <v>77</v>
      </c>
      <c r="AU264" s="158" t="s">
        <v>85</v>
      </c>
      <c r="AY264" s="152" t="s">
        <v>172</v>
      </c>
      <c r="BK264" s="159">
        <f>SUM(BK265:BK281)</f>
        <v>0</v>
      </c>
    </row>
    <row r="265" spans="2:65" s="1" customFormat="1" ht="24.2" customHeight="1" x14ac:dyDescent="0.2">
      <c r="B265" s="136"/>
      <c r="C265" s="162" t="s">
        <v>503</v>
      </c>
      <c r="D265" s="162" t="s">
        <v>175</v>
      </c>
      <c r="E265" s="163" t="s">
        <v>504</v>
      </c>
      <c r="F265" s="164" t="s">
        <v>505</v>
      </c>
      <c r="G265" s="165" t="s">
        <v>188</v>
      </c>
      <c r="H265" s="166">
        <v>15.63</v>
      </c>
      <c r="I265" s="167"/>
      <c r="J265" s="168">
        <f>ROUND(I265*H265,2)</f>
        <v>0</v>
      </c>
      <c r="K265" s="169"/>
      <c r="L265" s="32"/>
      <c r="M265" s="170" t="s">
        <v>1</v>
      </c>
      <c r="N265" s="135" t="s">
        <v>44</v>
      </c>
      <c r="P265" s="171">
        <f>O265*H265</f>
        <v>0</v>
      </c>
      <c r="Q265" s="171">
        <v>7.8000000000000005E-7</v>
      </c>
      <c r="R265" s="171">
        <f>Q265*H265</f>
        <v>1.2191400000000002E-5</v>
      </c>
      <c r="S265" s="171">
        <v>0</v>
      </c>
      <c r="T265" s="172">
        <f>S265*H265</f>
        <v>0</v>
      </c>
      <c r="AR265" s="173" t="s">
        <v>247</v>
      </c>
      <c r="AT265" s="173" t="s">
        <v>175</v>
      </c>
      <c r="AU265" s="173" t="s">
        <v>89</v>
      </c>
      <c r="AY265" s="15" t="s">
        <v>172</v>
      </c>
      <c r="BE265" s="100">
        <f>IF(N265="základná",J265,0)</f>
        <v>0</v>
      </c>
      <c r="BF265" s="100">
        <f>IF(N265="znížená",J265,0)</f>
        <v>0</v>
      </c>
      <c r="BG265" s="100">
        <f>IF(N265="zákl. prenesená",J265,0)</f>
        <v>0</v>
      </c>
      <c r="BH265" s="100">
        <f>IF(N265="zníž. prenesená",J265,0)</f>
        <v>0</v>
      </c>
      <c r="BI265" s="100">
        <f>IF(N265="nulová",J265,0)</f>
        <v>0</v>
      </c>
      <c r="BJ265" s="15" t="s">
        <v>89</v>
      </c>
      <c r="BK265" s="100">
        <f>ROUND(I265*H265,2)</f>
        <v>0</v>
      </c>
      <c r="BL265" s="15" t="s">
        <v>247</v>
      </c>
      <c r="BM265" s="173" t="s">
        <v>506</v>
      </c>
    </row>
    <row r="266" spans="2:65" s="12" customFormat="1" x14ac:dyDescent="0.2">
      <c r="B266" s="174"/>
      <c r="D266" s="175" t="s">
        <v>181</v>
      </c>
      <c r="E266" s="176" t="s">
        <v>1</v>
      </c>
      <c r="F266" s="177" t="s">
        <v>507</v>
      </c>
      <c r="H266" s="178">
        <v>15.63</v>
      </c>
      <c r="I266" s="179"/>
      <c r="L266" s="174"/>
      <c r="M266" s="180"/>
      <c r="T266" s="181"/>
      <c r="AT266" s="176" t="s">
        <v>181</v>
      </c>
      <c r="AU266" s="176" t="s">
        <v>89</v>
      </c>
      <c r="AV266" s="12" t="s">
        <v>89</v>
      </c>
      <c r="AW266" s="12" t="s">
        <v>33</v>
      </c>
      <c r="AX266" s="12" t="s">
        <v>78</v>
      </c>
      <c r="AY266" s="176" t="s">
        <v>172</v>
      </c>
    </row>
    <row r="267" spans="2:65" s="13" customFormat="1" x14ac:dyDescent="0.2">
      <c r="B267" s="182"/>
      <c r="D267" s="175" t="s">
        <v>181</v>
      </c>
      <c r="E267" s="183" t="s">
        <v>1</v>
      </c>
      <c r="F267" s="184" t="s">
        <v>183</v>
      </c>
      <c r="H267" s="185">
        <v>15.63</v>
      </c>
      <c r="I267" s="186"/>
      <c r="L267" s="182"/>
      <c r="M267" s="187"/>
      <c r="T267" s="188"/>
      <c r="AT267" s="183" t="s">
        <v>181</v>
      </c>
      <c r="AU267" s="183" t="s">
        <v>89</v>
      </c>
      <c r="AV267" s="13" t="s">
        <v>179</v>
      </c>
      <c r="AW267" s="13" t="s">
        <v>33</v>
      </c>
      <c r="AX267" s="13" t="s">
        <v>85</v>
      </c>
      <c r="AY267" s="183" t="s">
        <v>172</v>
      </c>
    </row>
    <row r="268" spans="2:65" s="1" customFormat="1" ht="24.2" customHeight="1" x14ac:dyDescent="0.2">
      <c r="B268" s="136"/>
      <c r="C268" s="162" t="s">
        <v>508</v>
      </c>
      <c r="D268" s="162" t="s">
        <v>175</v>
      </c>
      <c r="E268" s="163" t="s">
        <v>509</v>
      </c>
      <c r="F268" s="164" t="s">
        <v>510</v>
      </c>
      <c r="G268" s="165" t="s">
        <v>178</v>
      </c>
      <c r="H268" s="166">
        <v>46.415999999999997</v>
      </c>
      <c r="I268" s="167"/>
      <c r="J268" s="168">
        <f>ROUND(I268*H268,2)</f>
        <v>0</v>
      </c>
      <c r="K268" s="169"/>
      <c r="L268" s="32"/>
      <c r="M268" s="170" t="s">
        <v>1</v>
      </c>
      <c r="N268" s="135" t="s">
        <v>44</v>
      </c>
      <c r="P268" s="171">
        <f>O268*H268</f>
        <v>0</v>
      </c>
      <c r="Q268" s="171">
        <v>1.2750000000000001E-4</v>
      </c>
      <c r="R268" s="171">
        <f>Q268*H268</f>
        <v>5.9180400000000003E-3</v>
      </c>
      <c r="S268" s="171">
        <v>0</v>
      </c>
      <c r="T268" s="172">
        <f>S268*H268</f>
        <v>0</v>
      </c>
      <c r="AR268" s="173" t="s">
        <v>247</v>
      </c>
      <c r="AT268" s="173" t="s">
        <v>175</v>
      </c>
      <c r="AU268" s="173" t="s">
        <v>89</v>
      </c>
      <c r="AY268" s="15" t="s">
        <v>172</v>
      </c>
      <c r="BE268" s="100">
        <f>IF(N268="základná",J268,0)</f>
        <v>0</v>
      </c>
      <c r="BF268" s="100">
        <f>IF(N268="znížená",J268,0)</f>
        <v>0</v>
      </c>
      <c r="BG268" s="100">
        <f>IF(N268="zákl. prenesená",J268,0)</f>
        <v>0</v>
      </c>
      <c r="BH268" s="100">
        <f>IF(N268="zníž. prenesená",J268,0)</f>
        <v>0</v>
      </c>
      <c r="BI268" s="100">
        <f>IF(N268="nulová",J268,0)</f>
        <v>0</v>
      </c>
      <c r="BJ268" s="15" t="s">
        <v>89</v>
      </c>
      <c r="BK268" s="100">
        <f>ROUND(I268*H268,2)</f>
        <v>0</v>
      </c>
      <c r="BL268" s="15" t="s">
        <v>247</v>
      </c>
      <c r="BM268" s="173" t="s">
        <v>511</v>
      </c>
    </row>
    <row r="269" spans="2:65" s="12" customFormat="1" x14ac:dyDescent="0.2">
      <c r="B269" s="174"/>
      <c r="D269" s="175" t="s">
        <v>181</v>
      </c>
      <c r="E269" s="176" t="s">
        <v>1</v>
      </c>
      <c r="F269" s="177" t="s">
        <v>512</v>
      </c>
      <c r="H269" s="178">
        <v>46.415999999999997</v>
      </c>
      <c r="I269" s="179"/>
      <c r="L269" s="174"/>
      <c r="M269" s="180"/>
      <c r="T269" s="181"/>
      <c r="AT269" s="176" t="s">
        <v>181</v>
      </c>
      <c r="AU269" s="176" t="s">
        <v>89</v>
      </c>
      <c r="AV269" s="12" t="s">
        <v>89</v>
      </c>
      <c r="AW269" s="12" t="s">
        <v>33</v>
      </c>
      <c r="AX269" s="12" t="s">
        <v>78</v>
      </c>
      <c r="AY269" s="176" t="s">
        <v>172</v>
      </c>
    </row>
    <row r="270" spans="2:65" s="13" customFormat="1" x14ac:dyDescent="0.2">
      <c r="B270" s="182"/>
      <c r="D270" s="175" t="s">
        <v>181</v>
      </c>
      <c r="E270" s="183" t="s">
        <v>118</v>
      </c>
      <c r="F270" s="184" t="s">
        <v>183</v>
      </c>
      <c r="H270" s="185">
        <v>46.415999999999997</v>
      </c>
      <c r="I270" s="186"/>
      <c r="L270" s="182"/>
      <c r="M270" s="187"/>
      <c r="T270" s="188"/>
      <c r="AT270" s="183" t="s">
        <v>181</v>
      </c>
      <c r="AU270" s="183" t="s">
        <v>89</v>
      </c>
      <c r="AV270" s="13" t="s">
        <v>179</v>
      </c>
      <c r="AW270" s="13" t="s">
        <v>33</v>
      </c>
      <c r="AX270" s="13" t="s">
        <v>85</v>
      </c>
      <c r="AY270" s="183" t="s">
        <v>172</v>
      </c>
    </row>
    <row r="271" spans="2:65" s="1" customFormat="1" ht="24.2" customHeight="1" x14ac:dyDescent="0.2">
      <c r="B271" s="136"/>
      <c r="C271" s="162" t="s">
        <v>513</v>
      </c>
      <c r="D271" s="162" t="s">
        <v>175</v>
      </c>
      <c r="E271" s="163" t="s">
        <v>514</v>
      </c>
      <c r="F271" s="164" t="s">
        <v>515</v>
      </c>
      <c r="G271" s="165" t="s">
        <v>178</v>
      </c>
      <c r="H271" s="166">
        <v>65.171999999999997</v>
      </c>
      <c r="I271" s="167"/>
      <c r="J271" s="168">
        <f>ROUND(I271*H271,2)</f>
        <v>0</v>
      </c>
      <c r="K271" s="169"/>
      <c r="L271" s="32"/>
      <c r="M271" s="170" t="s">
        <v>1</v>
      </c>
      <c r="N271" s="135" t="s">
        <v>44</v>
      </c>
      <c r="P271" s="171">
        <f>O271*H271</f>
        <v>0</v>
      </c>
      <c r="Q271" s="171">
        <v>3.4800000000000001E-6</v>
      </c>
      <c r="R271" s="171">
        <f>Q271*H271</f>
        <v>2.2679855999999999E-4</v>
      </c>
      <c r="S271" s="171">
        <v>0</v>
      </c>
      <c r="T271" s="172">
        <f>S271*H271</f>
        <v>0</v>
      </c>
      <c r="AR271" s="173" t="s">
        <v>247</v>
      </c>
      <c r="AT271" s="173" t="s">
        <v>175</v>
      </c>
      <c r="AU271" s="173" t="s">
        <v>89</v>
      </c>
      <c r="AY271" s="15" t="s">
        <v>172</v>
      </c>
      <c r="BE271" s="100">
        <f>IF(N271="základná",J271,0)</f>
        <v>0</v>
      </c>
      <c r="BF271" s="100">
        <f>IF(N271="znížená",J271,0)</f>
        <v>0</v>
      </c>
      <c r="BG271" s="100">
        <f>IF(N271="zákl. prenesená",J271,0)</f>
        <v>0</v>
      </c>
      <c r="BH271" s="100">
        <f>IF(N271="zníž. prenesená",J271,0)</f>
        <v>0</v>
      </c>
      <c r="BI271" s="100">
        <f>IF(N271="nulová",J271,0)</f>
        <v>0</v>
      </c>
      <c r="BJ271" s="15" t="s">
        <v>89</v>
      </c>
      <c r="BK271" s="100">
        <f>ROUND(I271*H271,2)</f>
        <v>0</v>
      </c>
      <c r="BL271" s="15" t="s">
        <v>247</v>
      </c>
      <c r="BM271" s="173" t="s">
        <v>516</v>
      </c>
    </row>
    <row r="272" spans="2:65" s="12" customFormat="1" x14ac:dyDescent="0.2">
      <c r="B272" s="174"/>
      <c r="D272" s="175" t="s">
        <v>181</v>
      </c>
      <c r="E272" s="176" t="s">
        <v>1</v>
      </c>
      <c r="F272" s="177" t="s">
        <v>116</v>
      </c>
      <c r="H272" s="178">
        <v>65.171999999999997</v>
      </c>
      <c r="I272" s="179"/>
      <c r="L272" s="174"/>
      <c r="M272" s="180"/>
      <c r="T272" s="181"/>
      <c r="AT272" s="176" t="s">
        <v>181</v>
      </c>
      <c r="AU272" s="176" t="s">
        <v>89</v>
      </c>
      <c r="AV272" s="12" t="s">
        <v>89</v>
      </c>
      <c r="AW272" s="12" t="s">
        <v>33</v>
      </c>
      <c r="AX272" s="12" t="s">
        <v>85</v>
      </c>
      <c r="AY272" s="176" t="s">
        <v>172</v>
      </c>
    </row>
    <row r="273" spans="2:65" s="1" customFormat="1" ht="24.2" customHeight="1" x14ac:dyDescent="0.2">
      <c r="B273" s="136"/>
      <c r="C273" s="162" t="s">
        <v>517</v>
      </c>
      <c r="D273" s="162" t="s">
        <v>175</v>
      </c>
      <c r="E273" s="163" t="s">
        <v>518</v>
      </c>
      <c r="F273" s="164" t="s">
        <v>519</v>
      </c>
      <c r="G273" s="165" t="s">
        <v>178</v>
      </c>
      <c r="H273" s="166">
        <v>18.190999999999999</v>
      </c>
      <c r="I273" s="167"/>
      <c r="J273" s="168">
        <f>ROUND(I273*H273,2)</f>
        <v>0</v>
      </c>
      <c r="K273" s="169"/>
      <c r="L273" s="32"/>
      <c r="M273" s="170" t="s">
        <v>1</v>
      </c>
      <c r="N273" s="135" t="s">
        <v>44</v>
      </c>
      <c r="P273" s="171">
        <f>O273*H273</f>
        <v>0</v>
      </c>
      <c r="Q273" s="171">
        <v>1.9999999999999999E-6</v>
      </c>
      <c r="R273" s="171">
        <f>Q273*H273</f>
        <v>3.6381999999999998E-5</v>
      </c>
      <c r="S273" s="171">
        <v>0</v>
      </c>
      <c r="T273" s="172">
        <f>S273*H273</f>
        <v>0</v>
      </c>
      <c r="AR273" s="173" t="s">
        <v>247</v>
      </c>
      <c r="AT273" s="173" t="s">
        <v>175</v>
      </c>
      <c r="AU273" s="173" t="s">
        <v>89</v>
      </c>
      <c r="AY273" s="15" t="s">
        <v>172</v>
      </c>
      <c r="BE273" s="100">
        <f>IF(N273="základná",J273,0)</f>
        <v>0</v>
      </c>
      <c r="BF273" s="100">
        <f>IF(N273="znížená",J273,0)</f>
        <v>0</v>
      </c>
      <c r="BG273" s="100">
        <f>IF(N273="zákl. prenesená",J273,0)</f>
        <v>0</v>
      </c>
      <c r="BH273" s="100">
        <f>IF(N273="zníž. prenesená",J273,0)</f>
        <v>0</v>
      </c>
      <c r="BI273" s="100">
        <f>IF(N273="nulová",J273,0)</f>
        <v>0</v>
      </c>
      <c r="BJ273" s="15" t="s">
        <v>89</v>
      </c>
      <c r="BK273" s="100">
        <f>ROUND(I273*H273,2)</f>
        <v>0</v>
      </c>
      <c r="BL273" s="15" t="s">
        <v>247</v>
      </c>
      <c r="BM273" s="173" t="s">
        <v>520</v>
      </c>
    </row>
    <row r="274" spans="2:65" s="12" customFormat="1" x14ac:dyDescent="0.2">
      <c r="B274" s="174"/>
      <c r="D274" s="175" t="s">
        <v>181</v>
      </c>
      <c r="E274" s="176" t="s">
        <v>1</v>
      </c>
      <c r="F274" s="177" t="s">
        <v>105</v>
      </c>
      <c r="H274" s="178">
        <v>18.190999999999999</v>
      </c>
      <c r="I274" s="179"/>
      <c r="L274" s="174"/>
      <c r="M274" s="180"/>
      <c r="T274" s="181"/>
      <c r="AT274" s="176" t="s">
        <v>181</v>
      </c>
      <c r="AU274" s="176" t="s">
        <v>89</v>
      </c>
      <c r="AV274" s="12" t="s">
        <v>89</v>
      </c>
      <c r="AW274" s="12" t="s">
        <v>33</v>
      </c>
      <c r="AX274" s="12" t="s">
        <v>85</v>
      </c>
      <c r="AY274" s="176" t="s">
        <v>172</v>
      </c>
    </row>
    <row r="275" spans="2:65" s="1" customFormat="1" ht="44.25" customHeight="1" x14ac:dyDescent="0.2">
      <c r="B275" s="136"/>
      <c r="C275" s="162" t="s">
        <v>521</v>
      </c>
      <c r="D275" s="162" t="s">
        <v>175</v>
      </c>
      <c r="E275" s="163" t="s">
        <v>522</v>
      </c>
      <c r="F275" s="164" t="s">
        <v>523</v>
      </c>
      <c r="G275" s="165" t="s">
        <v>178</v>
      </c>
      <c r="H275" s="166">
        <v>46.415999999999997</v>
      </c>
      <c r="I275" s="167"/>
      <c r="J275" s="168">
        <f>ROUND(I275*H275,2)</f>
        <v>0</v>
      </c>
      <c r="K275" s="169"/>
      <c r="L275" s="32"/>
      <c r="M275" s="170" t="s">
        <v>1</v>
      </c>
      <c r="N275" s="135" t="s">
        <v>44</v>
      </c>
      <c r="P275" s="171">
        <f>O275*H275</f>
        <v>0</v>
      </c>
      <c r="Q275" s="171">
        <v>2.5695999999999998E-4</v>
      </c>
      <c r="R275" s="171">
        <f>Q275*H275</f>
        <v>1.1927055359999997E-2</v>
      </c>
      <c r="S275" s="171">
        <v>0</v>
      </c>
      <c r="T275" s="172">
        <f>S275*H275</f>
        <v>0</v>
      </c>
      <c r="AR275" s="173" t="s">
        <v>247</v>
      </c>
      <c r="AT275" s="173" t="s">
        <v>175</v>
      </c>
      <c r="AU275" s="173" t="s">
        <v>89</v>
      </c>
      <c r="AY275" s="15" t="s">
        <v>172</v>
      </c>
      <c r="BE275" s="100">
        <f>IF(N275="základná",J275,0)</f>
        <v>0</v>
      </c>
      <c r="BF275" s="100">
        <f>IF(N275="znížená",J275,0)</f>
        <v>0</v>
      </c>
      <c r="BG275" s="100">
        <f>IF(N275="zákl. prenesená",J275,0)</f>
        <v>0</v>
      </c>
      <c r="BH275" s="100">
        <f>IF(N275="zníž. prenesená",J275,0)</f>
        <v>0</v>
      </c>
      <c r="BI275" s="100">
        <f>IF(N275="nulová",J275,0)</f>
        <v>0</v>
      </c>
      <c r="BJ275" s="15" t="s">
        <v>89</v>
      </c>
      <c r="BK275" s="100">
        <f>ROUND(I275*H275,2)</f>
        <v>0</v>
      </c>
      <c r="BL275" s="15" t="s">
        <v>247</v>
      </c>
      <c r="BM275" s="173" t="s">
        <v>524</v>
      </c>
    </row>
    <row r="276" spans="2:65" s="12" customFormat="1" x14ac:dyDescent="0.2">
      <c r="B276" s="174"/>
      <c r="D276" s="175" t="s">
        <v>181</v>
      </c>
      <c r="E276" s="176" t="s">
        <v>1</v>
      </c>
      <c r="F276" s="177" t="s">
        <v>118</v>
      </c>
      <c r="H276" s="178">
        <v>46.415999999999997</v>
      </c>
      <c r="I276" s="179"/>
      <c r="L276" s="174"/>
      <c r="M276" s="180"/>
      <c r="T276" s="181"/>
      <c r="AT276" s="176" t="s">
        <v>181</v>
      </c>
      <c r="AU276" s="176" t="s">
        <v>89</v>
      </c>
      <c r="AV276" s="12" t="s">
        <v>89</v>
      </c>
      <c r="AW276" s="12" t="s">
        <v>33</v>
      </c>
      <c r="AX276" s="12" t="s">
        <v>85</v>
      </c>
      <c r="AY276" s="176" t="s">
        <v>172</v>
      </c>
    </row>
    <row r="277" spans="2:65" s="1" customFormat="1" ht="21.75" customHeight="1" x14ac:dyDescent="0.2">
      <c r="B277" s="136"/>
      <c r="C277" s="162" t="s">
        <v>525</v>
      </c>
      <c r="D277" s="162" t="s">
        <v>175</v>
      </c>
      <c r="E277" s="163" t="s">
        <v>526</v>
      </c>
      <c r="F277" s="164" t="s">
        <v>527</v>
      </c>
      <c r="G277" s="165" t="s">
        <v>178</v>
      </c>
      <c r="H277" s="166">
        <v>65.171999999999997</v>
      </c>
      <c r="I277" s="167"/>
      <c r="J277" s="168">
        <f>ROUND(I277*H277,2)</f>
        <v>0</v>
      </c>
      <c r="K277" s="169"/>
      <c r="L277" s="32"/>
      <c r="M277" s="170" t="s">
        <v>1</v>
      </c>
      <c r="N277" s="135" t="s">
        <v>44</v>
      </c>
      <c r="P277" s="171">
        <f>O277*H277</f>
        <v>0</v>
      </c>
      <c r="Q277" s="171">
        <v>1.2523199999999999E-3</v>
      </c>
      <c r="R277" s="171">
        <f>Q277*H277</f>
        <v>8.161619903999999E-2</v>
      </c>
      <c r="S277" s="171">
        <v>0</v>
      </c>
      <c r="T277" s="172">
        <f>S277*H277</f>
        <v>0</v>
      </c>
      <c r="AR277" s="173" t="s">
        <v>247</v>
      </c>
      <c r="AT277" s="173" t="s">
        <v>175</v>
      </c>
      <c r="AU277" s="173" t="s">
        <v>89</v>
      </c>
      <c r="AY277" s="15" t="s">
        <v>172</v>
      </c>
      <c r="BE277" s="100">
        <f>IF(N277="základná",J277,0)</f>
        <v>0</v>
      </c>
      <c r="BF277" s="100">
        <f>IF(N277="znížená",J277,0)</f>
        <v>0</v>
      </c>
      <c r="BG277" s="100">
        <f>IF(N277="zákl. prenesená",J277,0)</f>
        <v>0</v>
      </c>
      <c r="BH277" s="100">
        <f>IF(N277="zníž. prenesená",J277,0)</f>
        <v>0</v>
      </c>
      <c r="BI277" s="100">
        <f>IF(N277="nulová",J277,0)</f>
        <v>0</v>
      </c>
      <c r="BJ277" s="15" t="s">
        <v>89</v>
      </c>
      <c r="BK277" s="100">
        <f>ROUND(I277*H277,2)</f>
        <v>0</v>
      </c>
      <c r="BL277" s="15" t="s">
        <v>247</v>
      </c>
      <c r="BM277" s="173" t="s">
        <v>528</v>
      </c>
    </row>
    <row r="278" spans="2:65" s="12" customFormat="1" x14ac:dyDescent="0.2">
      <c r="B278" s="174"/>
      <c r="D278" s="175" t="s">
        <v>181</v>
      </c>
      <c r="E278" s="176" t="s">
        <v>1</v>
      </c>
      <c r="F278" s="177" t="s">
        <v>529</v>
      </c>
      <c r="H278" s="178">
        <v>65.171999999999997</v>
      </c>
      <c r="I278" s="179"/>
      <c r="L278" s="174"/>
      <c r="M278" s="180"/>
      <c r="T278" s="181"/>
      <c r="AT278" s="176" t="s">
        <v>181</v>
      </c>
      <c r="AU278" s="176" t="s">
        <v>89</v>
      </c>
      <c r="AV278" s="12" t="s">
        <v>89</v>
      </c>
      <c r="AW278" s="12" t="s">
        <v>33</v>
      </c>
      <c r="AX278" s="12" t="s">
        <v>78</v>
      </c>
      <c r="AY278" s="176" t="s">
        <v>172</v>
      </c>
    </row>
    <row r="279" spans="2:65" s="13" customFormat="1" x14ac:dyDescent="0.2">
      <c r="B279" s="182"/>
      <c r="D279" s="175" t="s">
        <v>181</v>
      </c>
      <c r="E279" s="183" t="s">
        <v>116</v>
      </c>
      <c r="F279" s="184" t="s">
        <v>183</v>
      </c>
      <c r="H279" s="185">
        <v>65.171999999999997</v>
      </c>
      <c r="I279" s="186"/>
      <c r="L279" s="182"/>
      <c r="M279" s="187"/>
      <c r="T279" s="188"/>
      <c r="AT279" s="183" t="s">
        <v>181</v>
      </c>
      <c r="AU279" s="183" t="s">
        <v>89</v>
      </c>
      <c r="AV279" s="13" t="s">
        <v>179</v>
      </c>
      <c r="AW279" s="13" t="s">
        <v>33</v>
      </c>
      <c r="AX279" s="13" t="s">
        <v>85</v>
      </c>
      <c r="AY279" s="183" t="s">
        <v>172</v>
      </c>
    </row>
    <row r="280" spans="2:65" s="1" customFormat="1" ht="24.2" customHeight="1" x14ac:dyDescent="0.2">
      <c r="B280" s="136"/>
      <c r="C280" s="162" t="s">
        <v>530</v>
      </c>
      <c r="D280" s="162" t="s">
        <v>175</v>
      </c>
      <c r="E280" s="163" t="s">
        <v>531</v>
      </c>
      <c r="F280" s="164" t="s">
        <v>532</v>
      </c>
      <c r="G280" s="165" t="s">
        <v>178</v>
      </c>
      <c r="H280" s="166">
        <v>18.190999999999999</v>
      </c>
      <c r="I280" s="167"/>
      <c r="J280" s="168">
        <f>ROUND(I280*H280,2)</f>
        <v>0</v>
      </c>
      <c r="K280" s="169"/>
      <c r="L280" s="32"/>
      <c r="M280" s="170" t="s">
        <v>1</v>
      </c>
      <c r="N280" s="135" t="s">
        <v>44</v>
      </c>
      <c r="P280" s="171">
        <f>O280*H280</f>
        <v>0</v>
      </c>
      <c r="Q280" s="171">
        <v>1.2523199999999999E-3</v>
      </c>
      <c r="R280" s="171">
        <f>Q280*H280</f>
        <v>2.2780953119999996E-2</v>
      </c>
      <c r="S280" s="171">
        <v>0</v>
      </c>
      <c r="T280" s="172">
        <f>S280*H280</f>
        <v>0</v>
      </c>
      <c r="AR280" s="173" t="s">
        <v>247</v>
      </c>
      <c r="AT280" s="173" t="s">
        <v>175</v>
      </c>
      <c r="AU280" s="173" t="s">
        <v>89</v>
      </c>
      <c r="AY280" s="15" t="s">
        <v>172</v>
      </c>
      <c r="BE280" s="100">
        <f>IF(N280="základná",J280,0)</f>
        <v>0</v>
      </c>
      <c r="BF280" s="100">
        <f>IF(N280="znížená",J280,0)</f>
        <v>0</v>
      </c>
      <c r="BG280" s="100">
        <f>IF(N280="zákl. prenesená",J280,0)</f>
        <v>0</v>
      </c>
      <c r="BH280" s="100">
        <f>IF(N280="zníž. prenesená",J280,0)</f>
        <v>0</v>
      </c>
      <c r="BI280" s="100">
        <f>IF(N280="nulová",J280,0)</f>
        <v>0</v>
      </c>
      <c r="BJ280" s="15" t="s">
        <v>89</v>
      </c>
      <c r="BK280" s="100">
        <f>ROUND(I280*H280,2)</f>
        <v>0</v>
      </c>
      <c r="BL280" s="15" t="s">
        <v>247</v>
      </c>
      <c r="BM280" s="173" t="s">
        <v>533</v>
      </c>
    </row>
    <row r="281" spans="2:65" s="12" customFormat="1" x14ac:dyDescent="0.2">
      <c r="B281" s="174"/>
      <c r="D281" s="175" t="s">
        <v>181</v>
      </c>
      <c r="E281" s="176" t="s">
        <v>1</v>
      </c>
      <c r="F281" s="177" t="s">
        <v>105</v>
      </c>
      <c r="H281" s="178">
        <v>18.190999999999999</v>
      </c>
      <c r="I281" s="179"/>
      <c r="L281" s="174"/>
      <c r="M281" s="180"/>
      <c r="T281" s="181"/>
      <c r="AT281" s="176" t="s">
        <v>181</v>
      </c>
      <c r="AU281" s="176" t="s">
        <v>89</v>
      </c>
      <c r="AV281" s="12" t="s">
        <v>89</v>
      </c>
      <c r="AW281" s="12" t="s">
        <v>33</v>
      </c>
      <c r="AX281" s="12" t="s">
        <v>85</v>
      </c>
      <c r="AY281" s="176" t="s">
        <v>172</v>
      </c>
    </row>
    <row r="282" spans="2:65" s="11" customFormat="1" ht="25.9" customHeight="1" x14ac:dyDescent="0.2">
      <c r="B282" s="151"/>
      <c r="D282" s="152" t="s">
        <v>77</v>
      </c>
      <c r="E282" s="153" t="s">
        <v>534</v>
      </c>
      <c r="F282" s="153" t="s">
        <v>535</v>
      </c>
      <c r="I282" s="154"/>
      <c r="J282" s="133">
        <f>BK282</f>
        <v>0</v>
      </c>
      <c r="L282" s="151"/>
      <c r="M282" s="155"/>
      <c r="P282" s="156">
        <f>SUM(P283:P285)</f>
        <v>0</v>
      </c>
      <c r="R282" s="156">
        <f>SUM(R283:R285)</f>
        <v>0</v>
      </c>
      <c r="T282" s="157">
        <f>SUM(T283:T285)</f>
        <v>0</v>
      </c>
      <c r="AR282" s="152" t="s">
        <v>179</v>
      </c>
      <c r="AT282" s="158" t="s">
        <v>77</v>
      </c>
      <c r="AU282" s="158" t="s">
        <v>78</v>
      </c>
      <c r="AY282" s="152" t="s">
        <v>172</v>
      </c>
      <c r="BK282" s="159">
        <f>SUM(BK283:BK285)</f>
        <v>0</v>
      </c>
    </row>
    <row r="283" spans="2:65" s="1" customFormat="1" ht="37.9" customHeight="1" x14ac:dyDescent="0.2">
      <c r="B283" s="136"/>
      <c r="C283" s="162" t="s">
        <v>536</v>
      </c>
      <c r="D283" s="162" t="s">
        <v>175</v>
      </c>
      <c r="E283" s="163" t="s">
        <v>537</v>
      </c>
      <c r="F283" s="164" t="s">
        <v>538</v>
      </c>
      <c r="G283" s="165" t="s">
        <v>539</v>
      </c>
      <c r="H283" s="166">
        <v>16</v>
      </c>
      <c r="I283" s="167"/>
      <c r="J283" s="168">
        <f>ROUND(I283*H283,2)</f>
        <v>0</v>
      </c>
      <c r="K283" s="169"/>
      <c r="L283" s="32"/>
      <c r="M283" s="170" t="s">
        <v>1</v>
      </c>
      <c r="N283" s="135" t="s">
        <v>44</v>
      </c>
      <c r="P283" s="171">
        <f>O283*H283</f>
        <v>0</v>
      </c>
      <c r="Q283" s="171">
        <v>0</v>
      </c>
      <c r="R283" s="171">
        <f>Q283*H283</f>
        <v>0</v>
      </c>
      <c r="S283" s="171">
        <v>0</v>
      </c>
      <c r="T283" s="172">
        <f>S283*H283</f>
        <v>0</v>
      </c>
      <c r="AR283" s="173" t="s">
        <v>540</v>
      </c>
      <c r="AT283" s="173" t="s">
        <v>175</v>
      </c>
      <c r="AU283" s="173" t="s">
        <v>85</v>
      </c>
      <c r="AY283" s="15" t="s">
        <v>172</v>
      </c>
      <c r="BE283" s="100">
        <f>IF(N283="základná",J283,0)</f>
        <v>0</v>
      </c>
      <c r="BF283" s="100">
        <f>IF(N283="znížená",J283,0)</f>
        <v>0</v>
      </c>
      <c r="BG283" s="100">
        <f>IF(N283="zákl. prenesená",J283,0)</f>
        <v>0</v>
      </c>
      <c r="BH283" s="100">
        <f>IF(N283="zníž. prenesená",J283,0)</f>
        <v>0</v>
      </c>
      <c r="BI283" s="100">
        <f>IF(N283="nulová",J283,0)</f>
        <v>0</v>
      </c>
      <c r="BJ283" s="15" t="s">
        <v>89</v>
      </c>
      <c r="BK283" s="100">
        <f>ROUND(I283*H283,2)</f>
        <v>0</v>
      </c>
      <c r="BL283" s="15" t="s">
        <v>540</v>
      </c>
      <c r="BM283" s="173" t="s">
        <v>541</v>
      </c>
    </row>
    <row r="284" spans="2:65" s="12" customFormat="1" ht="22.5" x14ac:dyDescent="0.2">
      <c r="B284" s="174"/>
      <c r="D284" s="175" t="s">
        <v>181</v>
      </c>
      <c r="E284" s="176" t="s">
        <v>1</v>
      </c>
      <c r="F284" s="177" t="s">
        <v>542</v>
      </c>
      <c r="H284" s="178">
        <v>16</v>
      </c>
      <c r="I284" s="179"/>
      <c r="L284" s="174"/>
      <c r="M284" s="180"/>
      <c r="T284" s="181"/>
      <c r="AT284" s="176" t="s">
        <v>181</v>
      </c>
      <c r="AU284" s="176" t="s">
        <v>85</v>
      </c>
      <c r="AV284" s="12" t="s">
        <v>89</v>
      </c>
      <c r="AW284" s="12" t="s">
        <v>33</v>
      </c>
      <c r="AX284" s="12" t="s">
        <v>78</v>
      </c>
      <c r="AY284" s="176" t="s">
        <v>172</v>
      </c>
    </row>
    <row r="285" spans="2:65" s="13" customFormat="1" x14ac:dyDescent="0.2">
      <c r="B285" s="182"/>
      <c r="D285" s="175" t="s">
        <v>181</v>
      </c>
      <c r="E285" s="183" t="s">
        <v>1</v>
      </c>
      <c r="F285" s="184" t="s">
        <v>183</v>
      </c>
      <c r="H285" s="185">
        <v>16</v>
      </c>
      <c r="I285" s="186"/>
      <c r="L285" s="182"/>
      <c r="M285" s="187"/>
      <c r="T285" s="188"/>
      <c r="AT285" s="183" t="s">
        <v>181</v>
      </c>
      <c r="AU285" s="183" t="s">
        <v>85</v>
      </c>
      <c r="AV285" s="13" t="s">
        <v>179</v>
      </c>
      <c r="AW285" s="13" t="s">
        <v>33</v>
      </c>
      <c r="AX285" s="13" t="s">
        <v>85</v>
      </c>
      <c r="AY285" s="183" t="s">
        <v>172</v>
      </c>
    </row>
    <row r="286" spans="2:65" s="11" customFormat="1" ht="25.9" customHeight="1" x14ac:dyDescent="0.2">
      <c r="B286" s="151"/>
      <c r="D286" s="152" t="s">
        <v>77</v>
      </c>
      <c r="E286" s="153" t="s">
        <v>151</v>
      </c>
      <c r="F286" s="153" t="s">
        <v>543</v>
      </c>
      <c r="I286" s="154"/>
      <c r="J286" s="133">
        <f>BK286</f>
        <v>0</v>
      </c>
      <c r="L286" s="151"/>
      <c r="M286" s="155"/>
      <c r="P286" s="156">
        <f>SUM(P287:P288)</f>
        <v>0</v>
      </c>
      <c r="R286" s="156">
        <f>SUM(R287:R288)</f>
        <v>0</v>
      </c>
      <c r="T286" s="157">
        <f>SUM(T287:T288)</f>
        <v>0</v>
      </c>
      <c r="AR286" s="152" t="s">
        <v>197</v>
      </c>
      <c r="AT286" s="158" t="s">
        <v>77</v>
      </c>
      <c r="AU286" s="158" t="s">
        <v>78</v>
      </c>
      <c r="AY286" s="152" t="s">
        <v>172</v>
      </c>
      <c r="BK286" s="159">
        <f>SUM(BK287:BK288)</f>
        <v>0</v>
      </c>
    </row>
    <row r="287" spans="2:65" s="1" customFormat="1" ht="44.25" customHeight="1" x14ac:dyDescent="0.2">
      <c r="B287" s="136"/>
      <c r="C287" s="162" t="s">
        <v>544</v>
      </c>
      <c r="D287" s="162" t="s">
        <v>175</v>
      </c>
      <c r="E287" s="163" t="s">
        <v>545</v>
      </c>
      <c r="F287" s="164" t="s">
        <v>546</v>
      </c>
      <c r="G287" s="165" t="s">
        <v>547</v>
      </c>
      <c r="H287" s="166">
        <v>1</v>
      </c>
      <c r="I287" s="167"/>
      <c r="J287" s="168">
        <f>ROUND(I287*H287,2)</f>
        <v>0</v>
      </c>
      <c r="K287" s="169"/>
      <c r="L287" s="32"/>
      <c r="M287" s="170" t="s">
        <v>1</v>
      </c>
      <c r="N287" s="135" t="s">
        <v>44</v>
      </c>
      <c r="P287" s="171">
        <f>O287*H287</f>
        <v>0</v>
      </c>
      <c r="Q287" s="171">
        <v>0</v>
      </c>
      <c r="R287" s="171">
        <f>Q287*H287</f>
        <v>0</v>
      </c>
      <c r="S287" s="171">
        <v>0</v>
      </c>
      <c r="T287" s="172">
        <f>S287*H287</f>
        <v>0</v>
      </c>
      <c r="AR287" s="173" t="s">
        <v>548</v>
      </c>
      <c r="AT287" s="173" t="s">
        <v>175</v>
      </c>
      <c r="AU287" s="173" t="s">
        <v>85</v>
      </c>
      <c r="AY287" s="15" t="s">
        <v>172</v>
      </c>
      <c r="BE287" s="100">
        <f>IF(N287="základná",J287,0)</f>
        <v>0</v>
      </c>
      <c r="BF287" s="100">
        <f>IF(N287="znížená",J287,0)</f>
        <v>0</v>
      </c>
      <c r="BG287" s="100">
        <f>IF(N287="zákl. prenesená",J287,0)</f>
        <v>0</v>
      </c>
      <c r="BH287" s="100">
        <f>IF(N287="zníž. prenesená",J287,0)</f>
        <v>0</v>
      </c>
      <c r="BI287" s="100">
        <f>IF(N287="nulová",J287,0)</f>
        <v>0</v>
      </c>
      <c r="BJ287" s="15" t="s">
        <v>89</v>
      </c>
      <c r="BK287" s="100">
        <f>ROUND(I287*H287,2)</f>
        <v>0</v>
      </c>
      <c r="BL287" s="15" t="s">
        <v>548</v>
      </c>
      <c r="BM287" s="173" t="s">
        <v>549</v>
      </c>
    </row>
    <row r="288" spans="2:65" s="1" customFormat="1" ht="24.2" customHeight="1" x14ac:dyDescent="0.2">
      <c r="B288" s="136"/>
      <c r="C288" s="162" t="s">
        <v>550</v>
      </c>
      <c r="D288" s="162" t="s">
        <v>175</v>
      </c>
      <c r="E288" s="163" t="s">
        <v>551</v>
      </c>
      <c r="F288" s="164" t="s">
        <v>552</v>
      </c>
      <c r="G288" s="165" t="s">
        <v>547</v>
      </c>
      <c r="H288" s="166">
        <v>1</v>
      </c>
      <c r="I288" s="167"/>
      <c r="J288" s="168">
        <f>ROUND(I288*H288,2)</f>
        <v>0</v>
      </c>
      <c r="K288" s="169"/>
      <c r="L288" s="32"/>
      <c r="M288" s="170" t="s">
        <v>1</v>
      </c>
      <c r="N288" s="135" t="s">
        <v>44</v>
      </c>
      <c r="P288" s="171">
        <f>O288*H288</f>
        <v>0</v>
      </c>
      <c r="Q288" s="171">
        <v>0</v>
      </c>
      <c r="R288" s="171">
        <f>Q288*H288</f>
        <v>0</v>
      </c>
      <c r="S288" s="171">
        <v>0</v>
      </c>
      <c r="T288" s="172">
        <f>S288*H288</f>
        <v>0</v>
      </c>
      <c r="AR288" s="173" t="s">
        <v>548</v>
      </c>
      <c r="AT288" s="173" t="s">
        <v>175</v>
      </c>
      <c r="AU288" s="173" t="s">
        <v>85</v>
      </c>
      <c r="AY288" s="15" t="s">
        <v>172</v>
      </c>
      <c r="BE288" s="100">
        <f>IF(N288="základná",J288,0)</f>
        <v>0</v>
      </c>
      <c r="BF288" s="100">
        <f>IF(N288="znížená",J288,0)</f>
        <v>0</v>
      </c>
      <c r="BG288" s="100">
        <f>IF(N288="zákl. prenesená",J288,0)</f>
        <v>0</v>
      </c>
      <c r="BH288" s="100">
        <f>IF(N288="zníž. prenesená",J288,0)</f>
        <v>0</v>
      </c>
      <c r="BI288" s="100">
        <f>IF(N288="nulová",J288,0)</f>
        <v>0</v>
      </c>
      <c r="BJ288" s="15" t="s">
        <v>89</v>
      </c>
      <c r="BK288" s="100">
        <f>ROUND(I288*H288,2)</f>
        <v>0</v>
      </c>
      <c r="BL288" s="15" t="s">
        <v>548</v>
      </c>
      <c r="BM288" s="173" t="s">
        <v>553</v>
      </c>
    </row>
    <row r="289" spans="2:65" s="11" customFormat="1" ht="25.9" customHeight="1" x14ac:dyDescent="0.2">
      <c r="B289" s="151"/>
      <c r="D289" s="152" t="s">
        <v>77</v>
      </c>
      <c r="E289" s="153" t="s">
        <v>554</v>
      </c>
      <c r="F289" s="153" t="s">
        <v>555</v>
      </c>
      <c r="I289" s="154"/>
      <c r="J289" s="133">
        <f>BK289</f>
        <v>0</v>
      </c>
      <c r="L289" s="151"/>
      <c r="M289" s="155"/>
      <c r="P289" s="156">
        <f>SUM(P290:P291)</f>
        <v>0</v>
      </c>
      <c r="R289" s="156">
        <f>SUM(R290:R291)</f>
        <v>0</v>
      </c>
      <c r="T289" s="157">
        <f>SUM(T290:T291)</f>
        <v>0</v>
      </c>
      <c r="AR289" s="152" t="s">
        <v>85</v>
      </c>
      <c r="AT289" s="158" t="s">
        <v>77</v>
      </c>
      <c r="AU289" s="158" t="s">
        <v>78</v>
      </c>
      <c r="AY289" s="152" t="s">
        <v>172</v>
      </c>
      <c r="BK289" s="159">
        <f>SUM(BK290:BK291)</f>
        <v>0</v>
      </c>
    </row>
    <row r="290" spans="2:65" s="1" customFormat="1" ht="55.5" customHeight="1" x14ac:dyDescent="0.2">
      <c r="B290" s="136"/>
      <c r="C290" s="162" t="s">
        <v>556</v>
      </c>
      <c r="D290" s="162" t="s">
        <v>175</v>
      </c>
      <c r="E290" s="163" t="s">
        <v>557</v>
      </c>
      <c r="F290" s="164" t="s">
        <v>558</v>
      </c>
      <c r="G290" s="165" t="s">
        <v>1</v>
      </c>
      <c r="H290" s="166">
        <v>0</v>
      </c>
      <c r="I290" s="167"/>
      <c r="J290" s="168">
        <f>ROUND(I290*H290,2)</f>
        <v>0</v>
      </c>
      <c r="K290" s="169"/>
      <c r="L290" s="32"/>
      <c r="M290" s="170" t="s">
        <v>1</v>
      </c>
      <c r="N290" s="135" t="s">
        <v>44</v>
      </c>
      <c r="P290" s="171">
        <f>O290*H290</f>
        <v>0</v>
      </c>
      <c r="Q290" s="171">
        <v>0</v>
      </c>
      <c r="R290" s="171">
        <f>Q290*H290</f>
        <v>0</v>
      </c>
      <c r="S290" s="171">
        <v>0</v>
      </c>
      <c r="T290" s="172">
        <f>S290*H290</f>
        <v>0</v>
      </c>
      <c r="AR290" s="173" t="s">
        <v>540</v>
      </c>
      <c r="AT290" s="173" t="s">
        <v>175</v>
      </c>
      <c r="AU290" s="173" t="s">
        <v>85</v>
      </c>
      <c r="AY290" s="15" t="s">
        <v>172</v>
      </c>
      <c r="BE290" s="100">
        <f>IF(N290="základná",J290,0)</f>
        <v>0</v>
      </c>
      <c r="BF290" s="100">
        <f>IF(N290="znížená",J290,0)</f>
        <v>0</v>
      </c>
      <c r="BG290" s="100">
        <f>IF(N290="zákl. prenesená",J290,0)</f>
        <v>0</v>
      </c>
      <c r="BH290" s="100">
        <f>IF(N290="zníž. prenesená",J290,0)</f>
        <v>0</v>
      </c>
      <c r="BI290" s="100">
        <f>IF(N290="nulová",J290,0)</f>
        <v>0</v>
      </c>
      <c r="BJ290" s="15" t="s">
        <v>89</v>
      </c>
      <c r="BK290" s="100">
        <f>ROUND(I290*H290,2)</f>
        <v>0</v>
      </c>
      <c r="BL290" s="15" t="s">
        <v>540</v>
      </c>
      <c r="BM290" s="173" t="s">
        <v>559</v>
      </c>
    </row>
    <row r="291" spans="2:65" s="1" customFormat="1" ht="49.15" customHeight="1" x14ac:dyDescent="0.2">
      <c r="B291" s="136"/>
      <c r="C291" s="162" t="s">
        <v>560</v>
      </c>
      <c r="D291" s="162" t="s">
        <v>175</v>
      </c>
      <c r="E291" s="163" t="s">
        <v>561</v>
      </c>
      <c r="F291" s="164" t="s">
        <v>562</v>
      </c>
      <c r="G291" s="165" t="s">
        <v>1</v>
      </c>
      <c r="H291" s="166">
        <v>0</v>
      </c>
      <c r="I291" s="167"/>
      <c r="J291" s="168">
        <f>ROUND(I291*H291,2)</f>
        <v>0</v>
      </c>
      <c r="K291" s="169"/>
      <c r="L291" s="32"/>
      <c r="M291" s="170" t="s">
        <v>1</v>
      </c>
      <c r="N291" s="135" t="s">
        <v>44</v>
      </c>
      <c r="P291" s="171">
        <f>O291*H291</f>
        <v>0</v>
      </c>
      <c r="Q291" s="171">
        <v>0</v>
      </c>
      <c r="R291" s="171">
        <f>Q291*H291</f>
        <v>0</v>
      </c>
      <c r="S291" s="171">
        <v>0</v>
      </c>
      <c r="T291" s="172">
        <f>S291*H291</f>
        <v>0</v>
      </c>
      <c r="AR291" s="173" t="s">
        <v>540</v>
      </c>
      <c r="AT291" s="173" t="s">
        <v>175</v>
      </c>
      <c r="AU291" s="173" t="s">
        <v>85</v>
      </c>
      <c r="AY291" s="15" t="s">
        <v>172</v>
      </c>
      <c r="BE291" s="100">
        <f>IF(N291="základná",J291,0)</f>
        <v>0</v>
      </c>
      <c r="BF291" s="100">
        <f>IF(N291="znížená",J291,0)</f>
        <v>0</v>
      </c>
      <c r="BG291" s="100">
        <f>IF(N291="zákl. prenesená",J291,0)</f>
        <v>0</v>
      </c>
      <c r="BH291" s="100">
        <f>IF(N291="zníž. prenesená",J291,0)</f>
        <v>0</v>
      </c>
      <c r="BI291" s="100">
        <f>IF(N291="nulová",J291,0)</f>
        <v>0</v>
      </c>
      <c r="BJ291" s="15" t="s">
        <v>89</v>
      </c>
      <c r="BK291" s="100">
        <f>ROUND(I291*H291,2)</f>
        <v>0</v>
      </c>
      <c r="BL291" s="15" t="s">
        <v>540</v>
      </c>
      <c r="BM291" s="173" t="s">
        <v>563</v>
      </c>
    </row>
    <row r="292" spans="2:65" s="1" customFormat="1" ht="49.9" customHeight="1" x14ac:dyDescent="0.2">
      <c r="B292" s="32"/>
      <c r="E292" s="153" t="s">
        <v>564</v>
      </c>
      <c r="F292" s="153" t="s">
        <v>565</v>
      </c>
      <c r="J292" s="133">
        <f t="shared" ref="J292:J297" si="35">BK292</f>
        <v>0</v>
      </c>
      <c r="L292" s="32"/>
      <c r="M292" s="200"/>
      <c r="T292" s="59"/>
      <c r="AT292" s="15" t="s">
        <v>77</v>
      </c>
      <c r="AU292" s="15" t="s">
        <v>78</v>
      </c>
      <c r="AY292" s="15" t="s">
        <v>566</v>
      </c>
      <c r="BK292" s="100">
        <f>SUM(BK293:BK297)</f>
        <v>0</v>
      </c>
    </row>
    <row r="293" spans="2:65" s="1" customFormat="1" ht="16.350000000000001" customHeight="1" x14ac:dyDescent="0.2">
      <c r="B293" s="32"/>
      <c r="C293" s="201" t="s">
        <v>1</v>
      </c>
      <c r="D293" s="201" t="s">
        <v>175</v>
      </c>
      <c r="E293" s="202" t="s">
        <v>1</v>
      </c>
      <c r="F293" s="203" t="s">
        <v>1</v>
      </c>
      <c r="G293" s="204" t="s">
        <v>1</v>
      </c>
      <c r="H293" s="205"/>
      <c r="I293" s="206"/>
      <c r="J293" s="207">
        <f t="shared" si="35"/>
        <v>0</v>
      </c>
      <c r="K293" s="208"/>
      <c r="L293" s="32"/>
      <c r="M293" s="209" t="s">
        <v>1</v>
      </c>
      <c r="N293" s="210" t="s">
        <v>44</v>
      </c>
      <c r="T293" s="59"/>
      <c r="AT293" s="15" t="s">
        <v>566</v>
      </c>
      <c r="AU293" s="15" t="s">
        <v>85</v>
      </c>
      <c r="AY293" s="15" t="s">
        <v>566</v>
      </c>
      <c r="BE293" s="100">
        <f>IF(N293="základná",J293,0)</f>
        <v>0</v>
      </c>
      <c r="BF293" s="100">
        <f>IF(N293="znížená",J293,0)</f>
        <v>0</v>
      </c>
      <c r="BG293" s="100">
        <f>IF(N293="zákl. prenesená",J293,0)</f>
        <v>0</v>
      </c>
      <c r="BH293" s="100">
        <f>IF(N293="zníž. prenesená",J293,0)</f>
        <v>0</v>
      </c>
      <c r="BI293" s="100">
        <f>IF(N293="nulová",J293,0)</f>
        <v>0</v>
      </c>
      <c r="BJ293" s="15" t="s">
        <v>89</v>
      </c>
      <c r="BK293" s="100">
        <f>I293*H293</f>
        <v>0</v>
      </c>
    </row>
    <row r="294" spans="2:65" s="1" customFormat="1" ht="16.350000000000001" customHeight="1" x14ac:dyDescent="0.2">
      <c r="B294" s="32"/>
      <c r="C294" s="201" t="s">
        <v>1</v>
      </c>
      <c r="D294" s="201" t="s">
        <v>175</v>
      </c>
      <c r="E294" s="202" t="s">
        <v>1</v>
      </c>
      <c r="F294" s="203" t="s">
        <v>1</v>
      </c>
      <c r="G294" s="204" t="s">
        <v>1</v>
      </c>
      <c r="H294" s="205"/>
      <c r="I294" s="206"/>
      <c r="J294" s="207">
        <f t="shared" si="35"/>
        <v>0</v>
      </c>
      <c r="K294" s="208"/>
      <c r="L294" s="32"/>
      <c r="M294" s="209" t="s">
        <v>1</v>
      </c>
      <c r="N294" s="210" t="s">
        <v>44</v>
      </c>
      <c r="T294" s="59"/>
      <c r="AT294" s="15" t="s">
        <v>566</v>
      </c>
      <c r="AU294" s="15" t="s">
        <v>85</v>
      </c>
      <c r="AY294" s="15" t="s">
        <v>566</v>
      </c>
      <c r="BE294" s="100">
        <f>IF(N294="základná",J294,0)</f>
        <v>0</v>
      </c>
      <c r="BF294" s="100">
        <f>IF(N294="znížená",J294,0)</f>
        <v>0</v>
      </c>
      <c r="BG294" s="100">
        <f>IF(N294="zákl. prenesená",J294,0)</f>
        <v>0</v>
      </c>
      <c r="BH294" s="100">
        <f>IF(N294="zníž. prenesená",J294,0)</f>
        <v>0</v>
      </c>
      <c r="BI294" s="100">
        <f>IF(N294="nulová",J294,0)</f>
        <v>0</v>
      </c>
      <c r="BJ294" s="15" t="s">
        <v>89</v>
      </c>
      <c r="BK294" s="100">
        <f>I294*H294</f>
        <v>0</v>
      </c>
    </row>
    <row r="295" spans="2:65" s="1" customFormat="1" ht="16.350000000000001" customHeight="1" x14ac:dyDescent="0.2">
      <c r="B295" s="32"/>
      <c r="C295" s="201" t="s">
        <v>1</v>
      </c>
      <c r="D295" s="201" t="s">
        <v>175</v>
      </c>
      <c r="E295" s="202" t="s">
        <v>1</v>
      </c>
      <c r="F295" s="203" t="s">
        <v>1</v>
      </c>
      <c r="G295" s="204" t="s">
        <v>1</v>
      </c>
      <c r="H295" s="205"/>
      <c r="I295" s="206"/>
      <c r="J295" s="207">
        <f t="shared" si="35"/>
        <v>0</v>
      </c>
      <c r="K295" s="208"/>
      <c r="L295" s="32"/>
      <c r="M295" s="209" t="s">
        <v>1</v>
      </c>
      <c r="N295" s="210" t="s">
        <v>44</v>
      </c>
      <c r="T295" s="59"/>
      <c r="AT295" s="15" t="s">
        <v>566</v>
      </c>
      <c r="AU295" s="15" t="s">
        <v>85</v>
      </c>
      <c r="AY295" s="15" t="s">
        <v>566</v>
      </c>
      <c r="BE295" s="100">
        <f>IF(N295="základná",J295,0)</f>
        <v>0</v>
      </c>
      <c r="BF295" s="100">
        <f>IF(N295="znížená",J295,0)</f>
        <v>0</v>
      </c>
      <c r="BG295" s="100">
        <f>IF(N295="zákl. prenesená",J295,0)</f>
        <v>0</v>
      </c>
      <c r="BH295" s="100">
        <f>IF(N295="zníž. prenesená",J295,0)</f>
        <v>0</v>
      </c>
      <c r="BI295" s="100">
        <f>IF(N295="nulová",J295,0)</f>
        <v>0</v>
      </c>
      <c r="BJ295" s="15" t="s">
        <v>89</v>
      </c>
      <c r="BK295" s="100">
        <f>I295*H295</f>
        <v>0</v>
      </c>
    </row>
    <row r="296" spans="2:65" s="1" customFormat="1" ht="16.350000000000001" customHeight="1" x14ac:dyDescent="0.2">
      <c r="B296" s="32"/>
      <c r="C296" s="201" t="s">
        <v>1</v>
      </c>
      <c r="D296" s="201" t="s">
        <v>175</v>
      </c>
      <c r="E296" s="202" t="s">
        <v>1</v>
      </c>
      <c r="F296" s="203" t="s">
        <v>1</v>
      </c>
      <c r="G296" s="204" t="s">
        <v>1</v>
      </c>
      <c r="H296" s="205"/>
      <c r="I296" s="206"/>
      <c r="J296" s="207">
        <f t="shared" si="35"/>
        <v>0</v>
      </c>
      <c r="K296" s="208"/>
      <c r="L296" s="32"/>
      <c r="M296" s="209" t="s">
        <v>1</v>
      </c>
      <c r="N296" s="210" t="s">
        <v>44</v>
      </c>
      <c r="T296" s="59"/>
      <c r="AT296" s="15" t="s">
        <v>566</v>
      </c>
      <c r="AU296" s="15" t="s">
        <v>85</v>
      </c>
      <c r="AY296" s="15" t="s">
        <v>566</v>
      </c>
      <c r="BE296" s="100">
        <f>IF(N296="základná",J296,0)</f>
        <v>0</v>
      </c>
      <c r="BF296" s="100">
        <f>IF(N296="znížená",J296,0)</f>
        <v>0</v>
      </c>
      <c r="BG296" s="100">
        <f>IF(N296="zákl. prenesená",J296,0)</f>
        <v>0</v>
      </c>
      <c r="BH296" s="100">
        <f>IF(N296="zníž. prenesená",J296,0)</f>
        <v>0</v>
      </c>
      <c r="BI296" s="100">
        <f>IF(N296="nulová",J296,0)</f>
        <v>0</v>
      </c>
      <c r="BJ296" s="15" t="s">
        <v>89</v>
      </c>
      <c r="BK296" s="100">
        <f>I296*H296</f>
        <v>0</v>
      </c>
    </row>
    <row r="297" spans="2:65" s="1" customFormat="1" ht="16.350000000000001" customHeight="1" x14ac:dyDescent="0.2">
      <c r="B297" s="32"/>
      <c r="C297" s="201" t="s">
        <v>1</v>
      </c>
      <c r="D297" s="201" t="s">
        <v>175</v>
      </c>
      <c r="E297" s="202" t="s">
        <v>1</v>
      </c>
      <c r="F297" s="203" t="s">
        <v>1</v>
      </c>
      <c r="G297" s="204" t="s">
        <v>1</v>
      </c>
      <c r="H297" s="205"/>
      <c r="I297" s="206"/>
      <c r="J297" s="207">
        <f t="shared" si="35"/>
        <v>0</v>
      </c>
      <c r="K297" s="208"/>
      <c r="L297" s="32"/>
      <c r="M297" s="209" t="s">
        <v>1</v>
      </c>
      <c r="N297" s="210" t="s">
        <v>44</v>
      </c>
      <c r="O297" s="211"/>
      <c r="P297" s="211"/>
      <c r="Q297" s="211"/>
      <c r="R297" s="211"/>
      <c r="S297" s="211"/>
      <c r="T297" s="212"/>
      <c r="AT297" s="15" t="s">
        <v>566</v>
      </c>
      <c r="AU297" s="15" t="s">
        <v>85</v>
      </c>
      <c r="AY297" s="15" t="s">
        <v>566</v>
      </c>
      <c r="BE297" s="100">
        <f>IF(N297="základná",J297,0)</f>
        <v>0</v>
      </c>
      <c r="BF297" s="100">
        <f>IF(N297="znížená",J297,0)</f>
        <v>0</v>
      </c>
      <c r="BG297" s="100">
        <f>IF(N297="zákl. prenesená",J297,0)</f>
        <v>0</v>
      </c>
      <c r="BH297" s="100">
        <f>IF(N297="zníž. prenesená",J297,0)</f>
        <v>0</v>
      </c>
      <c r="BI297" s="100">
        <f>IF(N297="nulová",J297,0)</f>
        <v>0</v>
      </c>
      <c r="BJ297" s="15" t="s">
        <v>89</v>
      </c>
      <c r="BK297" s="100">
        <f>I297*H297</f>
        <v>0</v>
      </c>
    </row>
    <row r="298" spans="2:65" s="1" customFormat="1" ht="6.95" customHeight="1" x14ac:dyDescent="0.2">
      <c r="B298" s="47"/>
      <c r="C298" s="48"/>
      <c r="D298" s="48"/>
      <c r="E298" s="48"/>
      <c r="F298" s="48"/>
      <c r="G298" s="48"/>
      <c r="H298" s="48"/>
      <c r="I298" s="48"/>
      <c r="J298" s="48"/>
      <c r="K298" s="48"/>
      <c r="L298" s="32"/>
    </row>
  </sheetData>
  <autoFilter ref="C146:K297" xr:uid="{00000000-0009-0000-0000-000001000000}"/>
  <mergeCells count="14">
    <mergeCell ref="D125:F125"/>
    <mergeCell ref="E137:H137"/>
    <mergeCell ref="E139:H139"/>
    <mergeCell ref="L2:V2"/>
    <mergeCell ref="E87:H87"/>
    <mergeCell ref="D121:F121"/>
    <mergeCell ref="D122:F122"/>
    <mergeCell ref="D123:F123"/>
    <mergeCell ref="D124:F124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93:D298" xr:uid="{00000000-0002-0000-0100-000000000000}">
      <formula1>"K, M"</formula1>
    </dataValidation>
    <dataValidation type="list" allowBlank="1" showInputMessage="1" showErrorMessage="1" error="Povolené sú hodnoty základná, znížená, nulová." sqref="N293:N29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topLeftCell="A6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8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5" t="s">
        <v>92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</row>
    <row r="4" spans="2:46" ht="24.95" customHeight="1" x14ac:dyDescent="0.2">
      <c r="B4" s="18"/>
      <c r="D4" s="19" t="s">
        <v>110</v>
      </c>
      <c r="L4" s="18"/>
      <c r="M4" s="107" t="s">
        <v>9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15</v>
      </c>
      <c r="L6" s="18"/>
    </row>
    <row r="7" spans="2:46" ht="16.5" customHeight="1" x14ac:dyDescent="0.2">
      <c r="B7" s="18"/>
      <c r="E7" s="273" t="str">
        <f>'Rekapitulácia stavby'!K6</f>
        <v xml:space="preserve">Rekonštrukcia spŕch v Energetickom centre - DPB, a.s., Olejkárska 1 </v>
      </c>
      <c r="F7" s="274"/>
      <c r="G7" s="274"/>
      <c r="H7" s="274"/>
      <c r="L7" s="18"/>
    </row>
    <row r="8" spans="2:46" ht="12" customHeight="1" x14ac:dyDescent="0.2">
      <c r="B8" s="18"/>
      <c r="D8" s="25" t="s">
        <v>120</v>
      </c>
      <c r="L8" s="18"/>
    </row>
    <row r="9" spans="2:46" s="1" customFormat="1" ht="16.5" customHeight="1" x14ac:dyDescent="0.2">
      <c r="B9" s="32"/>
      <c r="E9" s="273" t="s">
        <v>121</v>
      </c>
      <c r="F9" s="275"/>
      <c r="G9" s="275"/>
      <c r="H9" s="275"/>
      <c r="L9" s="32"/>
    </row>
    <row r="10" spans="2:46" s="1" customFormat="1" ht="12" customHeight="1" x14ac:dyDescent="0.2">
      <c r="B10" s="32"/>
      <c r="D10" s="25" t="s">
        <v>567</v>
      </c>
      <c r="L10" s="32"/>
    </row>
    <row r="11" spans="2:46" s="1" customFormat="1" ht="16.5" customHeight="1" x14ac:dyDescent="0.2">
      <c r="B11" s="32"/>
      <c r="E11" s="221" t="s">
        <v>568</v>
      </c>
      <c r="F11" s="275"/>
      <c r="G11" s="275"/>
      <c r="H11" s="27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5" t="s">
        <v>17</v>
      </c>
      <c r="F13" s="23" t="s">
        <v>1</v>
      </c>
      <c r="I13" s="25" t="s">
        <v>18</v>
      </c>
      <c r="J13" s="23" t="s">
        <v>1</v>
      </c>
      <c r="L13" s="32"/>
    </row>
    <row r="14" spans="2:46" s="1" customFormat="1" ht="12" customHeight="1" x14ac:dyDescent="0.2">
      <c r="B14" s="32"/>
      <c r="D14" s="25" t="s">
        <v>19</v>
      </c>
      <c r="F14" s="23" t="s">
        <v>32</v>
      </c>
      <c r="I14" s="25" t="s">
        <v>21</v>
      </c>
      <c r="J14" s="55" t="str">
        <f>'Rekapitulácia stavby'!AN8</f>
        <v>24. 1. 2024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5" t="s">
        <v>23</v>
      </c>
      <c r="I16" s="25" t="s">
        <v>24</v>
      </c>
      <c r="J16" s="23" t="str">
        <f>IF('Rekapitulácia stavby'!AN10="","",'Rekapitulácia stavby'!AN10)</f>
        <v>00492736</v>
      </c>
      <c r="L16" s="32"/>
    </row>
    <row r="17" spans="2:12" s="1" customFormat="1" ht="18" customHeight="1" x14ac:dyDescent="0.2">
      <c r="B17" s="32"/>
      <c r="E17" s="23" t="str">
        <f>IF('Rekapitulácia stavby'!E11="","",'Rekapitulácia stavby'!E11)</f>
        <v>Dopravný podnik Bratislava, akciová spoločnosť</v>
      </c>
      <c r="I17" s="25" t="s">
        <v>27</v>
      </c>
      <c r="J17" s="23" t="str">
        <f>IF('Rekapitulácia stavby'!AN11="","",'Rekapitulácia stavby'!AN11)</f>
        <v>SK2020298786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5" t="s">
        <v>29</v>
      </c>
      <c r="I19" s="25" t="s">
        <v>24</v>
      </c>
      <c r="J19" s="26" t="str">
        <f>'Rekapitulácia stavby'!AN13</f>
        <v>Vyplň údaj</v>
      </c>
      <c r="L19" s="32"/>
    </row>
    <row r="20" spans="2:12" s="1" customFormat="1" ht="18" customHeight="1" x14ac:dyDescent="0.2">
      <c r="B20" s="32"/>
      <c r="E20" s="276" t="str">
        <f>'Rekapitulácia stavby'!E14</f>
        <v>Vyplň údaj</v>
      </c>
      <c r="F20" s="251"/>
      <c r="G20" s="251"/>
      <c r="H20" s="251"/>
      <c r="I20" s="25" t="s">
        <v>27</v>
      </c>
      <c r="J20" s="26" t="str">
        <f>'Rekapitulácia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5" t="s">
        <v>31</v>
      </c>
      <c r="I22" s="25" t="s">
        <v>24</v>
      </c>
      <c r="J22" s="23" t="str">
        <f>IF('Rekapitulácia stavby'!AN16="","",'Rekapitulácia stavby'!AN16)</f>
        <v/>
      </c>
      <c r="L22" s="32"/>
    </row>
    <row r="23" spans="2:12" s="1" customFormat="1" ht="18" customHeight="1" x14ac:dyDescent="0.2">
      <c r="B23" s="32"/>
      <c r="E23" s="23" t="str">
        <f>IF('Rekapitulácia stavby'!E17="","",'Rekapitulácia stavby'!E17)</f>
        <v xml:space="preserve"> </v>
      </c>
      <c r="I23" s="25" t="s">
        <v>27</v>
      </c>
      <c r="J23" s="23" t="str">
        <f>IF('Rekapitulácia stavby'!AN17="","",'Rekapitulácia stavby'!AN17)</f>
        <v/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5" t="s">
        <v>34</v>
      </c>
      <c r="I25" s="25" t="s">
        <v>24</v>
      </c>
      <c r="J25" s="23" t="str">
        <f>IF('Rekapitulácia stavby'!AN19="","",'Rekapitulácia stavby'!AN19)</f>
        <v/>
      </c>
      <c r="L25" s="32"/>
    </row>
    <row r="26" spans="2:12" s="1" customFormat="1" ht="18" customHeight="1" x14ac:dyDescent="0.2">
      <c r="B26" s="32"/>
      <c r="E26" s="23" t="str">
        <f>IF('Rekapitulácia stavby'!E20="","",'Rekapitulácia stavby'!E20)</f>
        <v xml:space="preserve"> </v>
      </c>
      <c r="I26" s="25" t="s">
        <v>27</v>
      </c>
      <c r="J26" s="23" t="str">
        <f>IF('Rekapitulácia stavby'!AN20="","",'Rekapitulácia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5" t="s">
        <v>35</v>
      </c>
      <c r="L28" s="32"/>
    </row>
    <row r="29" spans="2:12" s="7" customFormat="1" ht="16.5" customHeight="1" x14ac:dyDescent="0.2">
      <c r="B29" s="108"/>
      <c r="E29" s="256" t="s">
        <v>1</v>
      </c>
      <c r="F29" s="256"/>
      <c r="G29" s="256"/>
      <c r="H29" s="256"/>
      <c r="L29" s="108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 x14ac:dyDescent="0.2">
      <c r="B32" s="32"/>
      <c r="D32" s="23" t="s">
        <v>122</v>
      </c>
      <c r="J32" s="31">
        <f>J98</f>
        <v>0</v>
      </c>
      <c r="L32" s="32"/>
    </row>
    <row r="33" spans="2:12" s="1" customFormat="1" ht="14.45" customHeight="1" x14ac:dyDescent="0.2">
      <c r="B33" s="32"/>
      <c r="D33" s="30" t="s">
        <v>99</v>
      </c>
      <c r="J33" s="31">
        <f>J105</f>
        <v>0</v>
      </c>
      <c r="L33" s="32"/>
    </row>
    <row r="34" spans="2:12" s="1" customFormat="1" ht="25.35" customHeight="1" x14ac:dyDescent="0.2">
      <c r="B34" s="32"/>
      <c r="D34" s="109" t="s">
        <v>38</v>
      </c>
      <c r="J34" s="69">
        <f>ROUND(J32 + J33, 2)</f>
        <v>0</v>
      </c>
      <c r="L34" s="32"/>
    </row>
    <row r="35" spans="2:12" s="1" customFormat="1" ht="6.95" customHeight="1" x14ac:dyDescent="0.2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5" customHeight="1" x14ac:dyDescent="0.2">
      <c r="B36" s="32"/>
      <c r="F36" s="35" t="s">
        <v>40</v>
      </c>
      <c r="I36" s="35" t="s">
        <v>39</v>
      </c>
      <c r="J36" s="35" t="s">
        <v>41</v>
      </c>
      <c r="L36" s="32"/>
    </row>
    <row r="37" spans="2:12" s="1" customFormat="1" ht="14.45" customHeight="1" x14ac:dyDescent="0.2">
      <c r="B37" s="32"/>
      <c r="D37" s="58" t="s">
        <v>42</v>
      </c>
      <c r="E37" s="37" t="s">
        <v>43</v>
      </c>
      <c r="F37" s="110">
        <f>ROUND((ROUND((SUM(BE105:BE112) + SUM(BE134:BE181)),  2) + SUM(BE183:BE187)), 2)</f>
        <v>0</v>
      </c>
      <c r="G37" s="111"/>
      <c r="H37" s="111"/>
      <c r="I37" s="112">
        <v>0.2</v>
      </c>
      <c r="J37" s="110">
        <f>ROUND((ROUND(((SUM(BE105:BE112) + SUM(BE134:BE181))*I37),  2) + (SUM(BE183:BE187)*I37)), 2)</f>
        <v>0</v>
      </c>
      <c r="L37" s="32"/>
    </row>
    <row r="38" spans="2:12" s="1" customFormat="1" ht="14.45" customHeight="1" x14ac:dyDescent="0.2">
      <c r="B38" s="32"/>
      <c r="E38" s="37" t="s">
        <v>44</v>
      </c>
      <c r="F38" s="110">
        <f>ROUND((ROUND((SUM(BF105:BF112) + SUM(BF134:BF181)),  2) + SUM(BF183:BF187)), 2)</f>
        <v>0</v>
      </c>
      <c r="G38" s="111"/>
      <c r="H38" s="111"/>
      <c r="I38" s="112">
        <v>0.2</v>
      </c>
      <c r="J38" s="110">
        <f>ROUND((ROUND(((SUM(BF105:BF112) + SUM(BF134:BF181))*I38),  2) + (SUM(BF183:BF187)*I38)), 2)</f>
        <v>0</v>
      </c>
      <c r="L38" s="32"/>
    </row>
    <row r="39" spans="2:12" s="1" customFormat="1" ht="14.45" hidden="1" customHeight="1" x14ac:dyDescent="0.2">
      <c r="B39" s="32"/>
      <c r="E39" s="25" t="s">
        <v>45</v>
      </c>
      <c r="F39" s="89">
        <f>ROUND((ROUND((SUM(BG105:BG112) + SUM(BG134:BG181)),  2) + SUM(BG183:BG187)), 2)</f>
        <v>0</v>
      </c>
      <c r="I39" s="113">
        <v>0.2</v>
      </c>
      <c r="J39" s="89">
        <f>0</f>
        <v>0</v>
      </c>
      <c r="L39" s="32"/>
    </row>
    <row r="40" spans="2:12" s="1" customFormat="1" ht="14.45" hidden="1" customHeight="1" x14ac:dyDescent="0.2">
      <c r="B40" s="32"/>
      <c r="E40" s="25" t="s">
        <v>46</v>
      </c>
      <c r="F40" s="89">
        <f>ROUND((ROUND((SUM(BH105:BH112) + SUM(BH134:BH181)),  2) + SUM(BH183:BH187)), 2)</f>
        <v>0</v>
      </c>
      <c r="I40" s="113">
        <v>0.2</v>
      </c>
      <c r="J40" s="89">
        <f>0</f>
        <v>0</v>
      </c>
      <c r="L40" s="32"/>
    </row>
    <row r="41" spans="2:12" s="1" customFormat="1" ht="14.45" hidden="1" customHeight="1" x14ac:dyDescent="0.2">
      <c r="B41" s="32"/>
      <c r="E41" s="37" t="s">
        <v>47</v>
      </c>
      <c r="F41" s="110">
        <f>ROUND((ROUND((SUM(BI105:BI112) + SUM(BI134:BI181)),  2) + SUM(BI183:BI187)), 2)</f>
        <v>0</v>
      </c>
      <c r="G41" s="111"/>
      <c r="H41" s="111"/>
      <c r="I41" s="112">
        <v>0</v>
      </c>
      <c r="J41" s="110">
        <f>0</f>
        <v>0</v>
      </c>
      <c r="L41" s="32"/>
    </row>
    <row r="42" spans="2:12" s="1" customFormat="1" ht="6.95" customHeight="1" x14ac:dyDescent="0.2">
      <c r="B42" s="32"/>
      <c r="L42" s="32"/>
    </row>
    <row r="43" spans="2:12" s="1" customFormat="1" ht="25.35" customHeight="1" x14ac:dyDescent="0.2">
      <c r="B43" s="32"/>
      <c r="C43" s="104"/>
      <c r="D43" s="114" t="s">
        <v>48</v>
      </c>
      <c r="E43" s="60"/>
      <c r="F43" s="60"/>
      <c r="G43" s="115" t="s">
        <v>49</v>
      </c>
      <c r="H43" s="116" t="s">
        <v>50</v>
      </c>
      <c r="I43" s="60"/>
      <c r="J43" s="117">
        <f>SUM(J34:J41)</f>
        <v>0</v>
      </c>
      <c r="K43" s="118"/>
      <c r="L43" s="32"/>
    </row>
    <row r="44" spans="2:12" s="1" customFormat="1" ht="14.45" customHeight="1" x14ac:dyDescent="0.2">
      <c r="B44" s="32"/>
      <c r="L44" s="32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32"/>
      <c r="D61" s="46" t="s">
        <v>53</v>
      </c>
      <c r="E61" s="34"/>
      <c r="F61" s="119" t="s">
        <v>54</v>
      </c>
      <c r="G61" s="46" t="s">
        <v>53</v>
      </c>
      <c r="H61" s="34"/>
      <c r="I61" s="34"/>
      <c r="J61" s="120" t="s">
        <v>54</v>
      </c>
      <c r="K61" s="34"/>
      <c r="L61" s="32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32"/>
      <c r="D76" s="46" t="s">
        <v>53</v>
      </c>
      <c r="E76" s="34"/>
      <c r="F76" s="119" t="s">
        <v>54</v>
      </c>
      <c r="G76" s="46" t="s">
        <v>53</v>
      </c>
      <c r="H76" s="34"/>
      <c r="I76" s="34"/>
      <c r="J76" s="120" t="s">
        <v>54</v>
      </c>
      <c r="K76" s="34"/>
      <c r="L76" s="32"/>
    </row>
    <row r="77" spans="2:12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 x14ac:dyDescent="0.2">
      <c r="B82" s="32"/>
      <c r="C82" s="19" t="s">
        <v>123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5" t="s">
        <v>15</v>
      </c>
      <c r="L84" s="32"/>
    </row>
    <row r="85" spans="2:12" s="1" customFormat="1" ht="16.5" customHeight="1" x14ac:dyDescent="0.2">
      <c r="B85" s="32"/>
      <c r="E85" s="273" t="str">
        <f>E7</f>
        <v xml:space="preserve">Rekonštrukcia spŕch v Energetickom centre - DPB, a.s., Olejkárska 1 </v>
      </c>
      <c r="F85" s="274"/>
      <c r="G85" s="274"/>
      <c r="H85" s="274"/>
      <c r="L85" s="32"/>
    </row>
    <row r="86" spans="2:12" ht="12" customHeight="1" x14ac:dyDescent="0.2">
      <c r="B86" s="18"/>
      <c r="C86" s="25" t="s">
        <v>120</v>
      </c>
      <c r="L86" s="18"/>
    </row>
    <row r="87" spans="2:12" s="1" customFormat="1" ht="16.5" customHeight="1" x14ac:dyDescent="0.2">
      <c r="B87" s="32"/>
      <c r="E87" s="273" t="s">
        <v>121</v>
      </c>
      <c r="F87" s="275"/>
      <c r="G87" s="275"/>
      <c r="H87" s="275"/>
      <c r="L87" s="32"/>
    </row>
    <row r="88" spans="2:12" s="1" customFormat="1" ht="12" customHeight="1" x14ac:dyDescent="0.2">
      <c r="B88" s="32"/>
      <c r="C88" s="25" t="s">
        <v>567</v>
      </c>
      <c r="L88" s="32"/>
    </row>
    <row r="89" spans="2:12" s="1" customFormat="1" ht="16.5" customHeight="1" x14ac:dyDescent="0.2">
      <c r="B89" s="32"/>
      <c r="E89" s="221" t="str">
        <f>E11</f>
        <v>01 - Elektroinštalácia</v>
      </c>
      <c r="F89" s="275"/>
      <c r="G89" s="275"/>
      <c r="H89" s="27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5" t="s">
        <v>19</v>
      </c>
      <c r="F91" s="23" t="str">
        <f>F14</f>
        <v xml:space="preserve"> </v>
      </c>
      <c r="I91" s="25" t="s">
        <v>21</v>
      </c>
      <c r="J91" s="55" t="str">
        <f>IF(J14="","",J14)</f>
        <v>24. 1. 2024</v>
      </c>
      <c r="L91" s="32"/>
    </row>
    <row r="92" spans="2:12" s="1" customFormat="1" ht="6.95" customHeight="1" x14ac:dyDescent="0.2">
      <c r="B92" s="32"/>
      <c r="L92" s="32"/>
    </row>
    <row r="93" spans="2:12" s="1" customFormat="1" ht="15.2" customHeight="1" x14ac:dyDescent="0.2">
      <c r="B93" s="32"/>
      <c r="C93" s="25" t="s">
        <v>23</v>
      </c>
      <c r="F93" s="23" t="str">
        <f>E17</f>
        <v>Dopravný podnik Bratislava, akciová spoločnosť</v>
      </c>
      <c r="I93" s="25" t="s">
        <v>31</v>
      </c>
      <c r="J93" s="28" t="str">
        <f>E23</f>
        <v xml:space="preserve"> </v>
      </c>
      <c r="L93" s="32"/>
    </row>
    <row r="94" spans="2:12" s="1" customFormat="1" ht="15.2" customHeight="1" x14ac:dyDescent="0.2">
      <c r="B94" s="32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21" t="s">
        <v>124</v>
      </c>
      <c r="D96" s="104"/>
      <c r="E96" s="104"/>
      <c r="F96" s="104"/>
      <c r="G96" s="104"/>
      <c r="H96" s="104"/>
      <c r="I96" s="104"/>
      <c r="J96" s="122" t="s">
        <v>125</v>
      </c>
      <c r="K96" s="104"/>
      <c r="L96" s="32"/>
    </row>
    <row r="97" spans="2:65" s="1" customFormat="1" ht="10.35" customHeight="1" x14ac:dyDescent="0.2">
      <c r="B97" s="32"/>
      <c r="L97" s="32"/>
    </row>
    <row r="98" spans="2:65" s="1" customFormat="1" ht="22.9" customHeight="1" x14ac:dyDescent="0.2">
      <c r="B98" s="32"/>
      <c r="C98" s="123" t="s">
        <v>126</v>
      </c>
      <c r="J98" s="69">
        <f>J134</f>
        <v>0</v>
      </c>
      <c r="L98" s="32"/>
      <c r="AU98" s="15" t="s">
        <v>127</v>
      </c>
    </row>
    <row r="99" spans="2:65" s="8" customFormat="1" ht="24.95" customHeight="1" x14ac:dyDescent="0.2">
      <c r="B99" s="124"/>
      <c r="D99" s="125" t="s">
        <v>569</v>
      </c>
      <c r="E99" s="126"/>
      <c r="F99" s="126"/>
      <c r="G99" s="126"/>
      <c r="H99" s="126"/>
      <c r="I99" s="126"/>
      <c r="J99" s="127">
        <f>J135</f>
        <v>0</v>
      </c>
      <c r="L99" s="124"/>
    </row>
    <row r="100" spans="2:65" s="9" customFormat="1" ht="19.899999999999999" customHeight="1" x14ac:dyDescent="0.2">
      <c r="B100" s="128"/>
      <c r="D100" s="129" t="s">
        <v>570</v>
      </c>
      <c r="E100" s="130"/>
      <c r="F100" s="130"/>
      <c r="G100" s="130"/>
      <c r="H100" s="130"/>
      <c r="I100" s="130"/>
      <c r="J100" s="131">
        <f>J144</f>
        <v>0</v>
      </c>
      <c r="L100" s="128"/>
    </row>
    <row r="101" spans="2:65" s="8" customFormat="1" ht="24.95" customHeight="1" x14ac:dyDescent="0.2">
      <c r="B101" s="124"/>
      <c r="D101" s="125" t="s">
        <v>571</v>
      </c>
      <c r="E101" s="126"/>
      <c r="F101" s="126"/>
      <c r="G101" s="126"/>
      <c r="H101" s="126"/>
      <c r="I101" s="126"/>
      <c r="J101" s="127">
        <f>J145</f>
        <v>0</v>
      </c>
      <c r="L101" s="124"/>
    </row>
    <row r="102" spans="2:65" s="8" customFormat="1" ht="21.75" customHeight="1" x14ac:dyDescent="0.2">
      <c r="B102" s="124"/>
      <c r="D102" s="132" t="s">
        <v>148</v>
      </c>
      <c r="J102" s="133">
        <f>J182</f>
        <v>0</v>
      </c>
      <c r="L102" s="124"/>
    </row>
    <row r="103" spans="2:65" s="1" customFormat="1" ht="21.75" customHeight="1" x14ac:dyDescent="0.2">
      <c r="B103" s="32"/>
      <c r="L103" s="32"/>
    </row>
    <row r="104" spans="2:65" s="1" customFormat="1" ht="6.95" customHeight="1" x14ac:dyDescent="0.2">
      <c r="B104" s="32"/>
      <c r="L104" s="32"/>
    </row>
    <row r="105" spans="2:65" s="1" customFormat="1" ht="29.25" customHeight="1" x14ac:dyDescent="0.2">
      <c r="B105" s="32"/>
      <c r="C105" s="123" t="s">
        <v>149</v>
      </c>
      <c r="J105" s="134">
        <f>ROUND(J106 + J107 + J108 + J109 + J110 + J111,2)</f>
        <v>0</v>
      </c>
      <c r="L105" s="32"/>
      <c r="N105" s="135" t="s">
        <v>42</v>
      </c>
    </row>
    <row r="106" spans="2:65" s="1" customFormat="1" ht="18" customHeight="1" x14ac:dyDescent="0.2">
      <c r="B106" s="136"/>
      <c r="C106" s="137"/>
      <c r="D106" s="244" t="s">
        <v>150</v>
      </c>
      <c r="E106" s="272"/>
      <c r="F106" s="272"/>
      <c r="G106" s="137"/>
      <c r="H106" s="137"/>
      <c r="I106" s="137"/>
      <c r="J106" s="97">
        <v>0</v>
      </c>
      <c r="K106" s="137"/>
      <c r="L106" s="136"/>
      <c r="M106" s="137"/>
      <c r="N106" s="139" t="s">
        <v>44</v>
      </c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40" t="s">
        <v>151</v>
      </c>
      <c r="AZ106" s="137"/>
      <c r="BA106" s="137"/>
      <c r="BB106" s="137"/>
      <c r="BC106" s="137"/>
      <c r="BD106" s="137"/>
      <c r="BE106" s="141">
        <f t="shared" ref="BE106:BE111" si="0">IF(N106="základná",J106,0)</f>
        <v>0</v>
      </c>
      <c r="BF106" s="141">
        <f t="shared" ref="BF106:BF111" si="1">IF(N106="znížená",J106,0)</f>
        <v>0</v>
      </c>
      <c r="BG106" s="141">
        <f t="shared" ref="BG106:BG111" si="2">IF(N106="zákl. prenesená",J106,0)</f>
        <v>0</v>
      </c>
      <c r="BH106" s="141">
        <f t="shared" ref="BH106:BH111" si="3">IF(N106="zníž. prenesená",J106,0)</f>
        <v>0</v>
      </c>
      <c r="BI106" s="141">
        <f t="shared" ref="BI106:BI111" si="4">IF(N106="nulová",J106,0)</f>
        <v>0</v>
      </c>
      <c r="BJ106" s="140" t="s">
        <v>89</v>
      </c>
      <c r="BK106" s="137"/>
      <c r="BL106" s="137"/>
      <c r="BM106" s="137"/>
    </row>
    <row r="107" spans="2:65" s="1" customFormat="1" ht="18" customHeight="1" x14ac:dyDescent="0.2">
      <c r="B107" s="136"/>
      <c r="C107" s="137"/>
      <c r="D107" s="244" t="s">
        <v>152</v>
      </c>
      <c r="E107" s="272"/>
      <c r="F107" s="272"/>
      <c r="G107" s="137"/>
      <c r="H107" s="137"/>
      <c r="I107" s="137"/>
      <c r="J107" s="97">
        <v>0</v>
      </c>
      <c r="K107" s="137"/>
      <c r="L107" s="136"/>
      <c r="M107" s="137"/>
      <c r="N107" s="139" t="s">
        <v>44</v>
      </c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40" t="s">
        <v>151</v>
      </c>
      <c r="AZ107" s="137"/>
      <c r="BA107" s="137"/>
      <c r="BB107" s="137"/>
      <c r="BC107" s="137"/>
      <c r="BD107" s="137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89</v>
      </c>
      <c r="BK107" s="137"/>
      <c r="BL107" s="137"/>
      <c r="BM107" s="137"/>
    </row>
    <row r="108" spans="2:65" s="1" customFormat="1" ht="18" customHeight="1" x14ac:dyDescent="0.2">
      <c r="B108" s="136"/>
      <c r="C108" s="137"/>
      <c r="D108" s="244" t="s">
        <v>153</v>
      </c>
      <c r="E108" s="272"/>
      <c r="F108" s="272"/>
      <c r="G108" s="137"/>
      <c r="H108" s="137"/>
      <c r="I108" s="137"/>
      <c r="J108" s="97">
        <v>0</v>
      </c>
      <c r="K108" s="137"/>
      <c r="L108" s="136"/>
      <c r="M108" s="137"/>
      <c r="N108" s="139" t="s">
        <v>44</v>
      </c>
      <c r="O108" s="137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40" t="s">
        <v>151</v>
      </c>
      <c r="AZ108" s="137"/>
      <c r="BA108" s="137"/>
      <c r="BB108" s="137"/>
      <c r="BC108" s="137"/>
      <c r="BD108" s="137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89</v>
      </c>
      <c r="BK108" s="137"/>
      <c r="BL108" s="137"/>
      <c r="BM108" s="137"/>
    </row>
    <row r="109" spans="2:65" s="1" customFormat="1" ht="18" customHeight="1" x14ac:dyDescent="0.2">
      <c r="B109" s="136"/>
      <c r="C109" s="137"/>
      <c r="D109" s="244" t="s">
        <v>154</v>
      </c>
      <c r="E109" s="272"/>
      <c r="F109" s="272"/>
      <c r="G109" s="137"/>
      <c r="H109" s="137"/>
      <c r="I109" s="137"/>
      <c r="J109" s="97">
        <v>0</v>
      </c>
      <c r="K109" s="137"/>
      <c r="L109" s="136"/>
      <c r="M109" s="137"/>
      <c r="N109" s="139" t="s">
        <v>44</v>
      </c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40" t="s">
        <v>151</v>
      </c>
      <c r="AZ109" s="137"/>
      <c r="BA109" s="137"/>
      <c r="BB109" s="137"/>
      <c r="BC109" s="137"/>
      <c r="BD109" s="137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89</v>
      </c>
      <c r="BK109" s="137"/>
      <c r="BL109" s="137"/>
      <c r="BM109" s="137"/>
    </row>
    <row r="110" spans="2:65" s="1" customFormat="1" ht="18" customHeight="1" x14ac:dyDescent="0.2">
      <c r="B110" s="136"/>
      <c r="C110" s="137"/>
      <c r="D110" s="244" t="s">
        <v>155</v>
      </c>
      <c r="E110" s="272"/>
      <c r="F110" s="272"/>
      <c r="G110" s="137"/>
      <c r="H110" s="137"/>
      <c r="I110" s="137"/>
      <c r="J110" s="97">
        <v>0</v>
      </c>
      <c r="K110" s="137"/>
      <c r="L110" s="136"/>
      <c r="M110" s="137"/>
      <c r="N110" s="139" t="s">
        <v>44</v>
      </c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40" t="s">
        <v>151</v>
      </c>
      <c r="AZ110" s="137"/>
      <c r="BA110" s="137"/>
      <c r="BB110" s="137"/>
      <c r="BC110" s="137"/>
      <c r="BD110" s="137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89</v>
      </c>
      <c r="BK110" s="137"/>
      <c r="BL110" s="137"/>
      <c r="BM110" s="137"/>
    </row>
    <row r="111" spans="2:65" s="1" customFormat="1" ht="18" customHeight="1" x14ac:dyDescent="0.2">
      <c r="B111" s="136"/>
      <c r="C111" s="137"/>
      <c r="D111" s="138" t="s">
        <v>156</v>
      </c>
      <c r="E111" s="137"/>
      <c r="F111" s="137"/>
      <c r="G111" s="137"/>
      <c r="H111" s="137"/>
      <c r="I111" s="137"/>
      <c r="J111" s="97">
        <f>ROUND(J32*T111,2)</f>
        <v>0</v>
      </c>
      <c r="K111" s="137"/>
      <c r="L111" s="136"/>
      <c r="M111" s="137"/>
      <c r="N111" s="139" t="s">
        <v>44</v>
      </c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40" t="s">
        <v>157</v>
      </c>
      <c r="AZ111" s="137"/>
      <c r="BA111" s="137"/>
      <c r="BB111" s="137"/>
      <c r="BC111" s="137"/>
      <c r="BD111" s="137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89</v>
      </c>
      <c r="BK111" s="137"/>
      <c r="BL111" s="137"/>
      <c r="BM111" s="137"/>
    </row>
    <row r="112" spans="2:65" s="1" customFormat="1" x14ac:dyDescent="0.2">
      <c r="B112" s="32"/>
      <c r="L112" s="32"/>
    </row>
    <row r="113" spans="2:12" s="1" customFormat="1" ht="29.25" customHeight="1" x14ac:dyDescent="0.2">
      <c r="B113" s="32"/>
      <c r="C113" s="103" t="s">
        <v>104</v>
      </c>
      <c r="D113" s="104"/>
      <c r="E113" s="104"/>
      <c r="F113" s="104"/>
      <c r="G113" s="104"/>
      <c r="H113" s="104"/>
      <c r="I113" s="104"/>
      <c r="J113" s="105">
        <f>ROUND(J98+J105,2)</f>
        <v>0</v>
      </c>
      <c r="K113" s="104"/>
      <c r="L113" s="32"/>
    </row>
    <row r="114" spans="2:12" s="1" customFormat="1" ht="6.95" customHeight="1" x14ac:dyDescent="0.2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32"/>
    </row>
    <row r="118" spans="2:12" s="1" customFormat="1" ht="6.95" customHeight="1" x14ac:dyDescent="0.2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32"/>
    </row>
    <row r="119" spans="2:12" s="1" customFormat="1" ht="24.95" customHeight="1" x14ac:dyDescent="0.2">
      <c r="B119" s="32"/>
      <c r="C119" s="19" t="s">
        <v>158</v>
      </c>
      <c r="L119" s="32"/>
    </row>
    <row r="120" spans="2:12" s="1" customFormat="1" ht="6.95" customHeight="1" x14ac:dyDescent="0.2">
      <c r="B120" s="32"/>
      <c r="L120" s="32"/>
    </row>
    <row r="121" spans="2:12" s="1" customFormat="1" ht="12" customHeight="1" x14ac:dyDescent="0.2">
      <c r="B121" s="32"/>
      <c r="C121" s="25" t="s">
        <v>15</v>
      </c>
      <c r="L121" s="32"/>
    </row>
    <row r="122" spans="2:12" s="1" customFormat="1" ht="16.5" customHeight="1" x14ac:dyDescent="0.2">
      <c r="B122" s="32"/>
      <c r="E122" s="273" t="str">
        <f>E7</f>
        <v xml:space="preserve">Rekonštrukcia spŕch v Energetickom centre - DPB, a.s., Olejkárska 1 </v>
      </c>
      <c r="F122" s="274"/>
      <c r="G122" s="274"/>
      <c r="H122" s="274"/>
      <c r="L122" s="32"/>
    </row>
    <row r="123" spans="2:12" ht="12" customHeight="1" x14ac:dyDescent="0.2">
      <c r="B123" s="18"/>
      <c r="C123" s="25" t="s">
        <v>120</v>
      </c>
      <c r="L123" s="18"/>
    </row>
    <row r="124" spans="2:12" s="1" customFormat="1" ht="16.5" customHeight="1" x14ac:dyDescent="0.2">
      <c r="B124" s="32"/>
      <c r="E124" s="273" t="s">
        <v>121</v>
      </c>
      <c r="F124" s="275"/>
      <c r="G124" s="275"/>
      <c r="H124" s="275"/>
      <c r="L124" s="32"/>
    </row>
    <row r="125" spans="2:12" s="1" customFormat="1" ht="12" customHeight="1" x14ac:dyDescent="0.2">
      <c r="B125" s="32"/>
      <c r="C125" s="25" t="s">
        <v>567</v>
      </c>
      <c r="L125" s="32"/>
    </row>
    <row r="126" spans="2:12" s="1" customFormat="1" ht="16.5" customHeight="1" x14ac:dyDescent="0.2">
      <c r="B126" s="32"/>
      <c r="E126" s="221" t="str">
        <f>E11</f>
        <v>01 - Elektroinštalácia</v>
      </c>
      <c r="F126" s="275"/>
      <c r="G126" s="275"/>
      <c r="H126" s="275"/>
      <c r="L126" s="32"/>
    </row>
    <row r="127" spans="2:12" s="1" customFormat="1" ht="6.95" customHeight="1" x14ac:dyDescent="0.2">
      <c r="B127" s="32"/>
      <c r="L127" s="32"/>
    </row>
    <row r="128" spans="2:12" s="1" customFormat="1" ht="12" customHeight="1" x14ac:dyDescent="0.2">
      <c r="B128" s="32"/>
      <c r="C128" s="25" t="s">
        <v>19</v>
      </c>
      <c r="F128" s="23" t="str">
        <f>F14</f>
        <v xml:space="preserve"> </v>
      </c>
      <c r="I128" s="25" t="s">
        <v>21</v>
      </c>
      <c r="J128" s="55" t="str">
        <f>IF(J14="","",J14)</f>
        <v>24. 1. 2024</v>
      </c>
      <c r="L128" s="32"/>
    </row>
    <row r="129" spans="2:65" s="1" customFormat="1" ht="6.95" customHeight="1" x14ac:dyDescent="0.2">
      <c r="B129" s="32"/>
      <c r="L129" s="32"/>
    </row>
    <row r="130" spans="2:65" s="1" customFormat="1" ht="15.2" customHeight="1" x14ac:dyDescent="0.2">
      <c r="B130" s="32"/>
      <c r="C130" s="25" t="s">
        <v>23</v>
      </c>
      <c r="F130" s="23" t="str">
        <f>E17</f>
        <v>Dopravný podnik Bratislava, akciová spoločnosť</v>
      </c>
      <c r="I130" s="25" t="s">
        <v>31</v>
      </c>
      <c r="J130" s="28" t="str">
        <f>E23</f>
        <v xml:space="preserve"> </v>
      </c>
      <c r="L130" s="32"/>
    </row>
    <row r="131" spans="2:65" s="1" customFormat="1" ht="15.2" customHeight="1" x14ac:dyDescent="0.2">
      <c r="B131" s="32"/>
      <c r="C131" s="25" t="s">
        <v>29</v>
      </c>
      <c r="F131" s="23" t="str">
        <f>IF(E20="","",E20)</f>
        <v>Vyplň údaj</v>
      </c>
      <c r="I131" s="25" t="s">
        <v>34</v>
      </c>
      <c r="J131" s="28" t="str">
        <f>E26</f>
        <v xml:space="preserve"> </v>
      </c>
      <c r="L131" s="32"/>
    </row>
    <row r="132" spans="2:65" s="1" customFormat="1" ht="10.35" customHeight="1" x14ac:dyDescent="0.2">
      <c r="B132" s="32"/>
      <c r="L132" s="32"/>
    </row>
    <row r="133" spans="2:65" s="10" customFormat="1" ht="29.25" customHeight="1" x14ac:dyDescent="0.2">
      <c r="B133" s="142"/>
      <c r="C133" s="143" t="s">
        <v>159</v>
      </c>
      <c r="D133" s="144" t="s">
        <v>63</v>
      </c>
      <c r="E133" s="144" t="s">
        <v>59</v>
      </c>
      <c r="F133" s="144" t="s">
        <v>60</v>
      </c>
      <c r="G133" s="144" t="s">
        <v>160</v>
      </c>
      <c r="H133" s="144" t="s">
        <v>161</v>
      </c>
      <c r="I133" s="144" t="s">
        <v>162</v>
      </c>
      <c r="J133" s="145" t="s">
        <v>125</v>
      </c>
      <c r="K133" s="146" t="s">
        <v>163</v>
      </c>
      <c r="L133" s="142"/>
      <c r="M133" s="62" t="s">
        <v>1</v>
      </c>
      <c r="N133" s="63" t="s">
        <v>42</v>
      </c>
      <c r="O133" s="63" t="s">
        <v>164</v>
      </c>
      <c r="P133" s="63" t="s">
        <v>165</v>
      </c>
      <c r="Q133" s="63" t="s">
        <v>166</v>
      </c>
      <c r="R133" s="63" t="s">
        <v>167</v>
      </c>
      <c r="S133" s="63" t="s">
        <v>168</v>
      </c>
      <c r="T133" s="64" t="s">
        <v>169</v>
      </c>
    </row>
    <row r="134" spans="2:65" s="1" customFormat="1" ht="22.9" customHeight="1" x14ac:dyDescent="0.25">
      <c r="B134" s="32"/>
      <c r="C134" s="67" t="s">
        <v>122</v>
      </c>
      <c r="J134" s="147">
        <f>BK134</f>
        <v>0</v>
      </c>
      <c r="L134" s="32"/>
      <c r="M134" s="65"/>
      <c r="N134" s="56"/>
      <c r="O134" s="56"/>
      <c r="P134" s="148">
        <f>P135+P145+P182</f>
        <v>0</v>
      </c>
      <c r="Q134" s="56"/>
      <c r="R134" s="148">
        <f>R135+R145+R182</f>
        <v>0</v>
      </c>
      <c r="S134" s="56"/>
      <c r="T134" s="149">
        <f>T135+T145+T182</f>
        <v>0</v>
      </c>
      <c r="AT134" s="15" t="s">
        <v>77</v>
      </c>
      <c r="AU134" s="15" t="s">
        <v>127</v>
      </c>
      <c r="BK134" s="150">
        <f>BK135+BK145+BK182</f>
        <v>0</v>
      </c>
    </row>
    <row r="135" spans="2:65" s="11" customFormat="1" ht="25.9" customHeight="1" x14ac:dyDescent="0.2">
      <c r="B135" s="151"/>
      <c r="D135" s="152" t="s">
        <v>77</v>
      </c>
      <c r="E135" s="153" t="s">
        <v>201</v>
      </c>
      <c r="F135" s="153" t="s">
        <v>572</v>
      </c>
      <c r="I135" s="154"/>
      <c r="J135" s="133">
        <f>BK135</f>
        <v>0</v>
      </c>
      <c r="L135" s="151"/>
      <c r="M135" s="155"/>
      <c r="P135" s="156">
        <f>SUM(P136:P144)</f>
        <v>0</v>
      </c>
      <c r="R135" s="156">
        <f>SUM(R136:R144)</f>
        <v>0</v>
      </c>
      <c r="T135" s="157">
        <f>SUM(T136:T144)</f>
        <v>0</v>
      </c>
      <c r="AR135" s="152" t="s">
        <v>85</v>
      </c>
      <c r="AT135" s="158" t="s">
        <v>77</v>
      </c>
      <c r="AU135" s="158" t="s">
        <v>78</v>
      </c>
      <c r="AY135" s="152" t="s">
        <v>172</v>
      </c>
      <c r="BK135" s="159">
        <f>SUM(BK136:BK144)</f>
        <v>0</v>
      </c>
    </row>
    <row r="136" spans="2:65" s="1" customFormat="1" ht="24.2" customHeight="1" x14ac:dyDescent="0.2">
      <c r="B136" s="136"/>
      <c r="C136" s="162" t="s">
        <v>85</v>
      </c>
      <c r="D136" s="162" t="s">
        <v>175</v>
      </c>
      <c r="E136" s="163" t="s">
        <v>573</v>
      </c>
      <c r="F136" s="164" t="s">
        <v>574</v>
      </c>
      <c r="G136" s="165" t="s">
        <v>178</v>
      </c>
      <c r="H136" s="166">
        <v>0.84</v>
      </c>
      <c r="I136" s="167"/>
      <c r="J136" s="168">
        <f t="shared" ref="J136:J143" si="5">ROUND(I136*H136,2)</f>
        <v>0</v>
      </c>
      <c r="K136" s="169"/>
      <c r="L136" s="32"/>
      <c r="M136" s="170" t="s">
        <v>1</v>
      </c>
      <c r="N136" s="135" t="s">
        <v>44</v>
      </c>
      <c r="P136" s="171">
        <f t="shared" ref="P136:P143" si="6">O136*H136</f>
        <v>0</v>
      </c>
      <c r="Q136" s="171">
        <v>0</v>
      </c>
      <c r="R136" s="171">
        <f t="shared" ref="R136:R143" si="7">Q136*H136</f>
        <v>0</v>
      </c>
      <c r="S136" s="171">
        <v>0</v>
      </c>
      <c r="T136" s="172">
        <f t="shared" ref="T136:T143" si="8">S136*H136</f>
        <v>0</v>
      </c>
      <c r="AR136" s="173" t="s">
        <v>179</v>
      </c>
      <c r="AT136" s="173" t="s">
        <v>175</v>
      </c>
      <c r="AU136" s="173" t="s">
        <v>85</v>
      </c>
      <c r="AY136" s="15" t="s">
        <v>172</v>
      </c>
      <c r="BE136" s="100">
        <f t="shared" ref="BE136:BE143" si="9">IF(N136="základná",J136,0)</f>
        <v>0</v>
      </c>
      <c r="BF136" s="100">
        <f t="shared" ref="BF136:BF143" si="10">IF(N136="znížená",J136,0)</f>
        <v>0</v>
      </c>
      <c r="BG136" s="100">
        <f t="shared" ref="BG136:BG143" si="11">IF(N136="zákl. prenesená",J136,0)</f>
        <v>0</v>
      </c>
      <c r="BH136" s="100">
        <f t="shared" ref="BH136:BH143" si="12">IF(N136="zníž. prenesená",J136,0)</f>
        <v>0</v>
      </c>
      <c r="BI136" s="100">
        <f t="shared" ref="BI136:BI143" si="13">IF(N136="nulová",J136,0)</f>
        <v>0</v>
      </c>
      <c r="BJ136" s="15" t="s">
        <v>89</v>
      </c>
      <c r="BK136" s="100">
        <f t="shared" ref="BK136:BK143" si="14">ROUND(I136*H136,2)</f>
        <v>0</v>
      </c>
      <c r="BL136" s="15" t="s">
        <v>179</v>
      </c>
      <c r="BM136" s="173" t="s">
        <v>89</v>
      </c>
    </row>
    <row r="137" spans="2:65" s="1" customFormat="1" ht="24.2" customHeight="1" x14ac:dyDescent="0.2">
      <c r="B137" s="136"/>
      <c r="C137" s="162" t="s">
        <v>89</v>
      </c>
      <c r="D137" s="162" t="s">
        <v>175</v>
      </c>
      <c r="E137" s="163" t="s">
        <v>575</v>
      </c>
      <c r="F137" s="164" t="s">
        <v>576</v>
      </c>
      <c r="G137" s="165" t="s">
        <v>577</v>
      </c>
      <c r="H137" s="166">
        <v>3.15</v>
      </c>
      <c r="I137" s="167"/>
      <c r="J137" s="168">
        <f t="shared" si="5"/>
        <v>0</v>
      </c>
      <c r="K137" s="169"/>
      <c r="L137" s="32"/>
      <c r="M137" s="170" t="s">
        <v>1</v>
      </c>
      <c r="N137" s="135" t="s">
        <v>44</v>
      </c>
      <c r="P137" s="171">
        <f t="shared" si="6"/>
        <v>0</v>
      </c>
      <c r="Q137" s="171">
        <v>0</v>
      </c>
      <c r="R137" s="171">
        <f t="shared" si="7"/>
        <v>0</v>
      </c>
      <c r="S137" s="171">
        <v>0</v>
      </c>
      <c r="T137" s="172">
        <f t="shared" si="8"/>
        <v>0</v>
      </c>
      <c r="AR137" s="173" t="s">
        <v>179</v>
      </c>
      <c r="AT137" s="173" t="s">
        <v>175</v>
      </c>
      <c r="AU137" s="173" t="s">
        <v>85</v>
      </c>
      <c r="AY137" s="15" t="s">
        <v>172</v>
      </c>
      <c r="BE137" s="100">
        <f t="shared" si="9"/>
        <v>0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5" t="s">
        <v>89</v>
      </c>
      <c r="BK137" s="100">
        <f t="shared" si="14"/>
        <v>0</v>
      </c>
      <c r="BL137" s="15" t="s">
        <v>179</v>
      </c>
      <c r="BM137" s="173" t="s">
        <v>179</v>
      </c>
    </row>
    <row r="138" spans="2:65" s="1" customFormat="1" ht="24.2" customHeight="1" x14ac:dyDescent="0.2">
      <c r="B138" s="136"/>
      <c r="C138" s="162" t="s">
        <v>173</v>
      </c>
      <c r="D138" s="162" t="s">
        <v>175</v>
      </c>
      <c r="E138" s="163" t="s">
        <v>578</v>
      </c>
      <c r="F138" s="164" t="s">
        <v>579</v>
      </c>
      <c r="G138" s="165" t="s">
        <v>577</v>
      </c>
      <c r="H138" s="166">
        <v>2.1</v>
      </c>
      <c r="I138" s="167"/>
      <c r="J138" s="168">
        <f t="shared" si="5"/>
        <v>0</v>
      </c>
      <c r="K138" s="169"/>
      <c r="L138" s="32"/>
      <c r="M138" s="170" t="s">
        <v>1</v>
      </c>
      <c r="N138" s="135" t="s">
        <v>44</v>
      </c>
      <c r="P138" s="171">
        <f t="shared" si="6"/>
        <v>0</v>
      </c>
      <c r="Q138" s="171">
        <v>0</v>
      </c>
      <c r="R138" s="171">
        <f t="shared" si="7"/>
        <v>0</v>
      </c>
      <c r="S138" s="171">
        <v>0</v>
      </c>
      <c r="T138" s="172">
        <f t="shared" si="8"/>
        <v>0</v>
      </c>
      <c r="AR138" s="173" t="s">
        <v>179</v>
      </c>
      <c r="AT138" s="173" t="s">
        <v>175</v>
      </c>
      <c r="AU138" s="173" t="s">
        <v>85</v>
      </c>
      <c r="AY138" s="15" t="s">
        <v>172</v>
      </c>
      <c r="BE138" s="100">
        <f t="shared" si="9"/>
        <v>0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5" t="s">
        <v>89</v>
      </c>
      <c r="BK138" s="100">
        <f t="shared" si="14"/>
        <v>0</v>
      </c>
      <c r="BL138" s="15" t="s">
        <v>179</v>
      </c>
      <c r="BM138" s="173" t="s">
        <v>184</v>
      </c>
    </row>
    <row r="139" spans="2:65" s="1" customFormat="1" ht="24.2" customHeight="1" x14ac:dyDescent="0.2">
      <c r="B139" s="136"/>
      <c r="C139" s="162" t="s">
        <v>179</v>
      </c>
      <c r="D139" s="162" t="s">
        <v>175</v>
      </c>
      <c r="E139" s="163" t="s">
        <v>580</v>
      </c>
      <c r="F139" s="164" t="s">
        <v>581</v>
      </c>
      <c r="G139" s="165" t="s">
        <v>577</v>
      </c>
      <c r="H139" s="166">
        <v>6.3</v>
      </c>
      <c r="I139" s="167"/>
      <c r="J139" s="168">
        <f t="shared" si="5"/>
        <v>0</v>
      </c>
      <c r="K139" s="169"/>
      <c r="L139" s="32"/>
      <c r="M139" s="170" t="s">
        <v>1</v>
      </c>
      <c r="N139" s="135" t="s">
        <v>44</v>
      </c>
      <c r="P139" s="171">
        <f t="shared" si="6"/>
        <v>0</v>
      </c>
      <c r="Q139" s="171">
        <v>0</v>
      </c>
      <c r="R139" s="171">
        <f t="shared" si="7"/>
        <v>0</v>
      </c>
      <c r="S139" s="171">
        <v>0</v>
      </c>
      <c r="T139" s="172">
        <f t="shared" si="8"/>
        <v>0</v>
      </c>
      <c r="AR139" s="173" t="s">
        <v>179</v>
      </c>
      <c r="AT139" s="173" t="s">
        <v>175</v>
      </c>
      <c r="AU139" s="173" t="s">
        <v>85</v>
      </c>
      <c r="AY139" s="15" t="s">
        <v>172</v>
      </c>
      <c r="BE139" s="100">
        <f t="shared" si="9"/>
        <v>0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5" t="s">
        <v>89</v>
      </c>
      <c r="BK139" s="100">
        <f t="shared" si="14"/>
        <v>0</v>
      </c>
      <c r="BL139" s="15" t="s">
        <v>179</v>
      </c>
      <c r="BM139" s="173" t="s">
        <v>210</v>
      </c>
    </row>
    <row r="140" spans="2:65" s="1" customFormat="1" ht="21.75" customHeight="1" x14ac:dyDescent="0.2">
      <c r="B140" s="136"/>
      <c r="C140" s="162" t="s">
        <v>197</v>
      </c>
      <c r="D140" s="162" t="s">
        <v>175</v>
      </c>
      <c r="E140" s="163" t="s">
        <v>582</v>
      </c>
      <c r="F140" s="164" t="s">
        <v>583</v>
      </c>
      <c r="G140" s="165" t="s">
        <v>188</v>
      </c>
      <c r="H140" s="166">
        <v>29.4</v>
      </c>
      <c r="I140" s="167"/>
      <c r="J140" s="168">
        <f t="shared" si="5"/>
        <v>0</v>
      </c>
      <c r="K140" s="169"/>
      <c r="L140" s="32"/>
      <c r="M140" s="170" t="s">
        <v>1</v>
      </c>
      <c r="N140" s="135" t="s">
        <v>44</v>
      </c>
      <c r="P140" s="171">
        <f t="shared" si="6"/>
        <v>0</v>
      </c>
      <c r="Q140" s="171">
        <v>0</v>
      </c>
      <c r="R140" s="171">
        <f t="shared" si="7"/>
        <v>0</v>
      </c>
      <c r="S140" s="171">
        <v>0</v>
      </c>
      <c r="T140" s="172">
        <f t="shared" si="8"/>
        <v>0</v>
      </c>
      <c r="AR140" s="173" t="s">
        <v>179</v>
      </c>
      <c r="AT140" s="173" t="s">
        <v>175</v>
      </c>
      <c r="AU140" s="173" t="s">
        <v>85</v>
      </c>
      <c r="AY140" s="15" t="s">
        <v>172</v>
      </c>
      <c r="BE140" s="100">
        <f t="shared" si="9"/>
        <v>0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5" t="s">
        <v>89</v>
      </c>
      <c r="BK140" s="100">
        <f t="shared" si="14"/>
        <v>0</v>
      </c>
      <c r="BL140" s="15" t="s">
        <v>179</v>
      </c>
      <c r="BM140" s="173" t="s">
        <v>219</v>
      </c>
    </row>
    <row r="141" spans="2:65" s="1" customFormat="1" ht="16.5" customHeight="1" x14ac:dyDescent="0.2">
      <c r="B141" s="136"/>
      <c r="C141" s="162" t="s">
        <v>184</v>
      </c>
      <c r="D141" s="162" t="s">
        <v>175</v>
      </c>
      <c r="E141" s="163" t="s">
        <v>534</v>
      </c>
      <c r="F141" s="164" t="s">
        <v>584</v>
      </c>
      <c r="G141" s="165" t="s">
        <v>539</v>
      </c>
      <c r="H141" s="166">
        <v>2.1</v>
      </c>
      <c r="I141" s="167"/>
      <c r="J141" s="168">
        <f t="shared" si="5"/>
        <v>0</v>
      </c>
      <c r="K141" s="169"/>
      <c r="L141" s="32"/>
      <c r="M141" s="170" t="s">
        <v>1</v>
      </c>
      <c r="N141" s="135" t="s">
        <v>44</v>
      </c>
      <c r="P141" s="171">
        <f t="shared" si="6"/>
        <v>0</v>
      </c>
      <c r="Q141" s="171">
        <v>0</v>
      </c>
      <c r="R141" s="171">
        <f t="shared" si="7"/>
        <v>0</v>
      </c>
      <c r="S141" s="171">
        <v>0</v>
      </c>
      <c r="T141" s="172">
        <f t="shared" si="8"/>
        <v>0</v>
      </c>
      <c r="AR141" s="173" t="s">
        <v>179</v>
      </c>
      <c r="AT141" s="173" t="s">
        <v>175</v>
      </c>
      <c r="AU141" s="173" t="s">
        <v>85</v>
      </c>
      <c r="AY141" s="15" t="s">
        <v>172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5" t="s">
        <v>89</v>
      </c>
      <c r="BK141" s="100">
        <f t="shared" si="14"/>
        <v>0</v>
      </c>
      <c r="BL141" s="15" t="s">
        <v>179</v>
      </c>
      <c r="BM141" s="173" t="s">
        <v>228</v>
      </c>
    </row>
    <row r="142" spans="2:65" s="1" customFormat="1" ht="16.5" customHeight="1" x14ac:dyDescent="0.2">
      <c r="B142" s="136"/>
      <c r="C142" s="162" t="s">
        <v>206</v>
      </c>
      <c r="D142" s="162" t="s">
        <v>175</v>
      </c>
      <c r="E142" s="163" t="s">
        <v>585</v>
      </c>
      <c r="F142" s="164" t="s">
        <v>586</v>
      </c>
      <c r="G142" s="165" t="s">
        <v>293</v>
      </c>
      <c r="H142" s="166"/>
      <c r="I142" s="167"/>
      <c r="J142" s="168">
        <f t="shared" si="5"/>
        <v>0</v>
      </c>
      <c r="K142" s="169"/>
      <c r="L142" s="32"/>
      <c r="M142" s="170" t="s">
        <v>1</v>
      </c>
      <c r="N142" s="135" t="s">
        <v>44</v>
      </c>
      <c r="P142" s="171">
        <f t="shared" si="6"/>
        <v>0</v>
      </c>
      <c r="Q142" s="171">
        <v>0</v>
      </c>
      <c r="R142" s="171">
        <f t="shared" si="7"/>
        <v>0</v>
      </c>
      <c r="S142" s="171">
        <v>0</v>
      </c>
      <c r="T142" s="172">
        <f t="shared" si="8"/>
        <v>0</v>
      </c>
      <c r="AR142" s="173" t="s">
        <v>179</v>
      </c>
      <c r="AT142" s="173" t="s">
        <v>175</v>
      </c>
      <c r="AU142" s="173" t="s">
        <v>85</v>
      </c>
      <c r="AY142" s="15" t="s">
        <v>172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5" t="s">
        <v>89</v>
      </c>
      <c r="BK142" s="100">
        <f t="shared" si="14"/>
        <v>0</v>
      </c>
      <c r="BL142" s="15" t="s">
        <v>179</v>
      </c>
      <c r="BM142" s="173" t="s">
        <v>238</v>
      </c>
    </row>
    <row r="143" spans="2:65" s="1" customFormat="1" ht="16.5" customHeight="1" x14ac:dyDescent="0.2">
      <c r="B143" s="136"/>
      <c r="C143" s="162" t="s">
        <v>210</v>
      </c>
      <c r="D143" s="162" t="s">
        <v>175</v>
      </c>
      <c r="E143" s="163" t="s">
        <v>587</v>
      </c>
      <c r="F143" s="164" t="s">
        <v>588</v>
      </c>
      <c r="G143" s="165" t="s">
        <v>293</v>
      </c>
      <c r="H143" s="166"/>
      <c r="I143" s="167"/>
      <c r="J143" s="168">
        <f t="shared" si="5"/>
        <v>0</v>
      </c>
      <c r="K143" s="169"/>
      <c r="L143" s="32"/>
      <c r="M143" s="170" t="s">
        <v>1</v>
      </c>
      <c r="N143" s="135" t="s">
        <v>44</v>
      </c>
      <c r="P143" s="171">
        <f t="shared" si="6"/>
        <v>0</v>
      </c>
      <c r="Q143" s="171">
        <v>0</v>
      </c>
      <c r="R143" s="171">
        <f t="shared" si="7"/>
        <v>0</v>
      </c>
      <c r="S143" s="171">
        <v>0</v>
      </c>
      <c r="T143" s="172">
        <f t="shared" si="8"/>
        <v>0</v>
      </c>
      <c r="AR143" s="173" t="s">
        <v>179</v>
      </c>
      <c r="AT143" s="173" t="s">
        <v>175</v>
      </c>
      <c r="AU143" s="173" t="s">
        <v>85</v>
      </c>
      <c r="AY143" s="15" t="s">
        <v>172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5" t="s">
        <v>89</v>
      </c>
      <c r="BK143" s="100">
        <f t="shared" si="14"/>
        <v>0</v>
      </c>
      <c r="BL143" s="15" t="s">
        <v>179</v>
      </c>
      <c r="BM143" s="173" t="s">
        <v>247</v>
      </c>
    </row>
    <row r="144" spans="2:65" s="11" customFormat="1" ht="22.9" customHeight="1" x14ac:dyDescent="0.2">
      <c r="B144" s="151"/>
      <c r="D144" s="152" t="s">
        <v>77</v>
      </c>
      <c r="E144" s="160" t="s">
        <v>272</v>
      </c>
      <c r="F144" s="160" t="s">
        <v>589</v>
      </c>
      <c r="I144" s="154"/>
      <c r="J144" s="161">
        <f>BK144</f>
        <v>0</v>
      </c>
      <c r="L144" s="151"/>
      <c r="M144" s="155"/>
      <c r="P144" s="156">
        <v>0</v>
      </c>
      <c r="R144" s="156">
        <v>0</v>
      </c>
      <c r="T144" s="157">
        <v>0</v>
      </c>
      <c r="AR144" s="152" t="s">
        <v>173</v>
      </c>
      <c r="AT144" s="158" t="s">
        <v>77</v>
      </c>
      <c r="AU144" s="158" t="s">
        <v>85</v>
      </c>
      <c r="AY144" s="152" t="s">
        <v>172</v>
      </c>
      <c r="BK144" s="159">
        <v>0</v>
      </c>
    </row>
    <row r="145" spans="2:65" s="11" customFormat="1" ht="25.9" customHeight="1" x14ac:dyDescent="0.2">
      <c r="B145" s="151"/>
      <c r="D145" s="152" t="s">
        <v>77</v>
      </c>
      <c r="E145" s="153" t="s">
        <v>590</v>
      </c>
      <c r="F145" s="153" t="s">
        <v>591</v>
      </c>
      <c r="I145" s="154"/>
      <c r="J145" s="133">
        <f>BK145</f>
        <v>0</v>
      </c>
      <c r="L145" s="151"/>
      <c r="M145" s="155"/>
      <c r="P145" s="156">
        <f>SUM(P146:P181)</f>
        <v>0</v>
      </c>
      <c r="R145" s="156">
        <f>SUM(R146:R181)</f>
        <v>0</v>
      </c>
      <c r="T145" s="157">
        <f>SUM(T146:T181)</f>
        <v>0</v>
      </c>
      <c r="AR145" s="152" t="s">
        <v>173</v>
      </c>
      <c r="AT145" s="158" t="s">
        <v>77</v>
      </c>
      <c r="AU145" s="158" t="s">
        <v>78</v>
      </c>
      <c r="AY145" s="152" t="s">
        <v>172</v>
      </c>
      <c r="BK145" s="159">
        <f>SUM(BK146:BK181)</f>
        <v>0</v>
      </c>
    </row>
    <row r="146" spans="2:65" s="1" customFormat="1" ht="21.75" customHeight="1" x14ac:dyDescent="0.2">
      <c r="B146" s="136"/>
      <c r="C146" s="162" t="s">
        <v>201</v>
      </c>
      <c r="D146" s="162" t="s">
        <v>175</v>
      </c>
      <c r="E146" s="163" t="s">
        <v>592</v>
      </c>
      <c r="F146" s="164" t="s">
        <v>593</v>
      </c>
      <c r="G146" s="165" t="s">
        <v>217</v>
      </c>
      <c r="H146" s="166">
        <v>1.05</v>
      </c>
      <c r="I146" s="167"/>
      <c r="J146" s="168">
        <f t="shared" ref="J146:J181" si="15">ROUND(I146*H146,2)</f>
        <v>0</v>
      </c>
      <c r="K146" s="169"/>
      <c r="L146" s="32"/>
      <c r="M146" s="170" t="s">
        <v>1</v>
      </c>
      <c r="N146" s="135" t="s">
        <v>44</v>
      </c>
      <c r="P146" s="171">
        <f t="shared" ref="P146:P181" si="16">O146*H146</f>
        <v>0</v>
      </c>
      <c r="Q146" s="171">
        <v>0</v>
      </c>
      <c r="R146" s="171">
        <f t="shared" ref="R146:R181" si="17">Q146*H146</f>
        <v>0</v>
      </c>
      <c r="S146" s="171">
        <v>0</v>
      </c>
      <c r="T146" s="172">
        <f t="shared" ref="T146:T181" si="18">S146*H146</f>
        <v>0</v>
      </c>
      <c r="AR146" s="173" t="s">
        <v>460</v>
      </c>
      <c r="AT146" s="173" t="s">
        <v>175</v>
      </c>
      <c r="AU146" s="173" t="s">
        <v>85</v>
      </c>
      <c r="AY146" s="15" t="s">
        <v>172</v>
      </c>
      <c r="BE146" s="100">
        <f t="shared" ref="BE146:BE181" si="19">IF(N146="základná",J146,0)</f>
        <v>0</v>
      </c>
      <c r="BF146" s="100">
        <f t="shared" ref="BF146:BF181" si="20">IF(N146="znížená",J146,0)</f>
        <v>0</v>
      </c>
      <c r="BG146" s="100">
        <f t="shared" ref="BG146:BG181" si="21">IF(N146="zákl. prenesená",J146,0)</f>
        <v>0</v>
      </c>
      <c r="BH146" s="100">
        <f t="shared" ref="BH146:BH181" si="22">IF(N146="zníž. prenesená",J146,0)</f>
        <v>0</v>
      </c>
      <c r="BI146" s="100">
        <f t="shared" ref="BI146:BI181" si="23">IF(N146="nulová",J146,0)</f>
        <v>0</v>
      </c>
      <c r="BJ146" s="15" t="s">
        <v>89</v>
      </c>
      <c r="BK146" s="100">
        <f t="shared" ref="BK146:BK181" si="24">ROUND(I146*H146,2)</f>
        <v>0</v>
      </c>
      <c r="BL146" s="15" t="s">
        <v>460</v>
      </c>
      <c r="BM146" s="173" t="s">
        <v>256</v>
      </c>
    </row>
    <row r="147" spans="2:65" s="1" customFormat="1" ht="24.2" customHeight="1" x14ac:dyDescent="0.2">
      <c r="B147" s="136"/>
      <c r="C147" s="189" t="s">
        <v>219</v>
      </c>
      <c r="D147" s="189" t="s">
        <v>272</v>
      </c>
      <c r="E147" s="190" t="s">
        <v>594</v>
      </c>
      <c r="F147" s="191" t="s">
        <v>595</v>
      </c>
      <c r="G147" s="192" t="s">
        <v>577</v>
      </c>
      <c r="H147" s="193">
        <v>3.15</v>
      </c>
      <c r="I147" s="194"/>
      <c r="J147" s="195">
        <f t="shared" si="15"/>
        <v>0</v>
      </c>
      <c r="K147" s="196"/>
      <c r="L147" s="197"/>
      <c r="M147" s="198" t="s">
        <v>1</v>
      </c>
      <c r="N147" s="199" t="s">
        <v>44</v>
      </c>
      <c r="P147" s="171">
        <f t="shared" si="16"/>
        <v>0</v>
      </c>
      <c r="Q147" s="171">
        <v>0</v>
      </c>
      <c r="R147" s="171">
        <f t="shared" si="17"/>
        <v>0</v>
      </c>
      <c r="S147" s="171">
        <v>0</v>
      </c>
      <c r="T147" s="172">
        <f t="shared" si="18"/>
        <v>0</v>
      </c>
      <c r="AR147" s="173" t="s">
        <v>596</v>
      </c>
      <c r="AT147" s="173" t="s">
        <v>272</v>
      </c>
      <c r="AU147" s="173" t="s">
        <v>85</v>
      </c>
      <c r="AY147" s="15" t="s">
        <v>172</v>
      </c>
      <c r="BE147" s="100">
        <f t="shared" si="19"/>
        <v>0</v>
      </c>
      <c r="BF147" s="100">
        <f t="shared" si="20"/>
        <v>0</v>
      </c>
      <c r="BG147" s="100">
        <f t="shared" si="21"/>
        <v>0</v>
      </c>
      <c r="BH147" s="100">
        <f t="shared" si="22"/>
        <v>0</v>
      </c>
      <c r="BI147" s="100">
        <f t="shared" si="23"/>
        <v>0</v>
      </c>
      <c r="BJ147" s="15" t="s">
        <v>89</v>
      </c>
      <c r="BK147" s="100">
        <f t="shared" si="24"/>
        <v>0</v>
      </c>
      <c r="BL147" s="15" t="s">
        <v>460</v>
      </c>
      <c r="BM147" s="173" t="s">
        <v>7</v>
      </c>
    </row>
    <row r="148" spans="2:65" s="1" customFormat="1" ht="33" customHeight="1" x14ac:dyDescent="0.2">
      <c r="B148" s="136"/>
      <c r="C148" s="162" t="s">
        <v>223</v>
      </c>
      <c r="D148" s="162" t="s">
        <v>175</v>
      </c>
      <c r="E148" s="163" t="s">
        <v>597</v>
      </c>
      <c r="F148" s="164" t="s">
        <v>598</v>
      </c>
      <c r="G148" s="165" t="s">
        <v>217</v>
      </c>
      <c r="H148" s="166">
        <v>3.15</v>
      </c>
      <c r="I148" s="167"/>
      <c r="J148" s="168">
        <f t="shared" si="15"/>
        <v>0</v>
      </c>
      <c r="K148" s="169"/>
      <c r="L148" s="32"/>
      <c r="M148" s="170" t="s">
        <v>1</v>
      </c>
      <c r="N148" s="135" t="s">
        <v>44</v>
      </c>
      <c r="P148" s="171">
        <f t="shared" si="16"/>
        <v>0</v>
      </c>
      <c r="Q148" s="171">
        <v>0</v>
      </c>
      <c r="R148" s="171">
        <f t="shared" si="17"/>
        <v>0</v>
      </c>
      <c r="S148" s="171">
        <v>0</v>
      </c>
      <c r="T148" s="172">
        <f t="shared" si="18"/>
        <v>0</v>
      </c>
      <c r="AR148" s="173" t="s">
        <v>460</v>
      </c>
      <c r="AT148" s="173" t="s">
        <v>175</v>
      </c>
      <c r="AU148" s="173" t="s">
        <v>85</v>
      </c>
      <c r="AY148" s="15" t="s">
        <v>172</v>
      </c>
      <c r="BE148" s="100">
        <f t="shared" si="19"/>
        <v>0</v>
      </c>
      <c r="BF148" s="100">
        <f t="shared" si="20"/>
        <v>0</v>
      </c>
      <c r="BG148" s="100">
        <f t="shared" si="21"/>
        <v>0</v>
      </c>
      <c r="BH148" s="100">
        <f t="shared" si="22"/>
        <v>0</v>
      </c>
      <c r="BI148" s="100">
        <f t="shared" si="23"/>
        <v>0</v>
      </c>
      <c r="BJ148" s="15" t="s">
        <v>89</v>
      </c>
      <c r="BK148" s="100">
        <f t="shared" si="24"/>
        <v>0</v>
      </c>
      <c r="BL148" s="15" t="s">
        <v>460</v>
      </c>
      <c r="BM148" s="173" t="s">
        <v>278</v>
      </c>
    </row>
    <row r="149" spans="2:65" s="1" customFormat="1" ht="16.5" customHeight="1" x14ac:dyDescent="0.2">
      <c r="B149" s="136"/>
      <c r="C149" s="189" t="s">
        <v>228</v>
      </c>
      <c r="D149" s="189" t="s">
        <v>272</v>
      </c>
      <c r="E149" s="190" t="s">
        <v>599</v>
      </c>
      <c r="F149" s="191" t="s">
        <v>600</v>
      </c>
      <c r="G149" s="192" t="s">
        <v>577</v>
      </c>
      <c r="H149" s="193">
        <v>3.15</v>
      </c>
      <c r="I149" s="194"/>
      <c r="J149" s="195">
        <f t="shared" si="15"/>
        <v>0</v>
      </c>
      <c r="K149" s="196"/>
      <c r="L149" s="197"/>
      <c r="M149" s="198" t="s">
        <v>1</v>
      </c>
      <c r="N149" s="199" t="s">
        <v>44</v>
      </c>
      <c r="P149" s="171">
        <f t="shared" si="16"/>
        <v>0</v>
      </c>
      <c r="Q149" s="171">
        <v>0</v>
      </c>
      <c r="R149" s="171">
        <f t="shared" si="17"/>
        <v>0</v>
      </c>
      <c r="S149" s="171">
        <v>0</v>
      </c>
      <c r="T149" s="172">
        <f t="shared" si="18"/>
        <v>0</v>
      </c>
      <c r="AR149" s="173" t="s">
        <v>596</v>
      </c>
      <c r="AT149" s="173" t="s">
        <v>272</v>
      </c>
      <c r="AU149" s="173" t="s">
        <v>85</v>
      </c>
      <c r="AY149" s="15" t="s">
        <v>172</v>
      </c>
      <c r="BE149" s="100">
        <f t="shared" si="19"/>
        <v>0</v>
      </c>
      <c r="BF149" s="100">
        <f t="shared" si="20"/>
        <v>0</v>
      </c>
      <c r="BG149" s="100">
        <f t="shared" si="21"/>
        <v>0</v>
      </c>
      <c r="BH149" s="100">
        <f t="shared" si="22"/>
        <v>0</v>
      </c>
      <c r="BI149" s="100">
        <f t="shared" si="23"/>
        <v>0</v>
      </c>
      <c r="BJ149" s="15" t="s">
        <v>89</v>
      </c>
      <c r="BK149" s="100">
        <f t="shared" si="24"/>
        <v>0</v>
      </c>
      <c r="BL149" s="15" t="s">
        <v>460</v>
      </c>
      <c r="BM149" s="173" t="s">
        <v>286</v>
      </c>
    </row>
    <row r="150" spans="2:65" s="1" customFormat="1" ht="24.2" customHeight="1" x14ac:dyDescent="0.2">
      <c r="B150" s="136"/>
      <c r="C150" s="162" t="s">
        <v>233</v>
      </c>
      <c r="D150" s="162" t="s">
        <v>175</v>
      </c>
      <c r="E150" s="163" t="s">
        <v>601</v>
      </c>
      <c r="F150" s="164" t="s">
        <v>602</v>
      </c>
      <c r="G150" s="165" t="s">
        <v>217</v>
      </c>
      <c r="H150" s="166">
        <v>2.1</v>
      </c>
      <c r="I150" s="167"/>
      <c r="J150" s="168">
        <f t="shared" si="15"/>
        <v>0</v>
      </c>
      <c r="K150" s="169"/>
      <c r="L150" s="32"/>
      <c r="M150" s="170" t="s">
        <v>1</v>
      </c>
      <c r="N150" s="135" t="s">
        <v>44</v>
      </c>
      <c r="P150" s="171">
        <f t="shared" si="16"/>
        <v>0</v>
      </c>
      <c r="Q150" s="171">
        <v>0</v>
      </c>
      <c r="R150" s="171">
        <f t="shared" si="17"/>
        <v>0</v>
      </c>
      <c r="S150" s="171">
        <v>0</v>
      </c>
      <c r="T150" s="172">
        <f t="shared" si="18"/>
        <v>0</v>
      </c>
      <c r="AR150" s="173" t="s">
        <v>460</v>
      </c>
      <c r="AT150" s="173" t="s">
        <v>175</v>
      </c>
      <c r="AU150" s="173" t="s">
        <v>85</v>
      </c>
      <c r="AY150" s="15" t="s">
        <v>172</v>
      </c>
      <c r="BE150" s="100">
        <f t="shared" si="19"/>
        <v>0</v>
      </c>
      <c r="BF150" s="100">
        <f t="shared" si="20"/>
        <v>0</v>
      </c>
      <c r="BG150" s="100">
        <f t="shared" si="21"/>
        <v>0</v>
      </c>
      <c r="BH150" s="100">
        <f t="shared" si="22"/>
        <v>0</v>
      </c>
      <c r="BI150" s="100">
        <f t="shared" si="23"/>
        <v>0</v>
      </c>
      <c r="BJ150" s="15" t="s">
        <v>89</v>
      </c>
      <c r="BK150" s="100">
        <f t="shared" si="24"/>
        <v>0</v>
      </c>
      <c r="BL150" s="15" t="s">
        <v>460</v>
      </c>
      <c r="BM150" s="173" t="s">
        <v>290</v>
      </c>
    </row>
    <row r="151" spans="2:65" s="1" customFormat="1" ht="21.75" customHeight="1" x14ac:dyDescent="0.2">
      <c r="B151" s="136"/>
      <c r="C151" s="189" t="s">
        <v>238</v>
      </c>
      <c r="D151" s="189" t="s">
        <v>272</v>
      </c>
      <c r="E151" s="190" t="s">
        <v>603</v>
      </c>
      <c r="F151" s="191" t="s">
        <v>604</v>
      </c>
      <c r="G151" s="192" t="s">
        <v>217</v>
      </c>
      <c r="H151" s="193">
        <v>2.1</v>
      </c>
      <c r="I151" s="194"/>
      <c r="J151" s="195">
        <f t="shared" si="15"/>
        <v>0</v>
      </c>
      <c r="K151" s="196"/>
      <c r="L151" s="197"/>
      <c r="M151" s="198" t="s">
        <v>1</v>
      </c>
      <c r="N151" s="199" t="s">
        <v>44</v>
      </c>
      <c r="P151" s="171">
        <f t="shared" si="16"/>
        <v>0</v>
      </c>
      <c r="Q151" s="171">
        <v>0</v>
      </c>
      <c r="R151" s="171">
        <f t="shared" si="17"/>
        <v>0</v>
      </c>
      <c r="S151" s="171">
        <v>0</v>
      </c>
      <c r="T151" s="172">
        <f t="shared" si="18"/>
        <v>0</v>
      </c>
      <c r="AR151" s="173" t="s">
        <v>596</v>
      </c>
      <c r="AT151" s="173" t="s">
        <v>272</v>
      </c>
      <c r="AU151" s="173" t="s">
        <v>85</v>
      </c>
      <c r="AY151" s="15" t="s">
        <v>172</v>
      </c>
      <c r="BE151" s="100">
        <f t="shared" si="19"/>
        <v>0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5" t="s">
        <v>89</v>
      </c>
      <c r="BK151" s="100">
        <f t="shared" si="24"/>
        <v>0</v>
      </c>
      <c r="BL151" s="15" t="s">
        <v>460</v>
      </c>
      <c r="BM151" s="173" t="s">
        <v>301</v>
      </c>
    </row>
    <row r="152" spans="2:65" s="1" customFormat="1" ht="24.2" customHeight="1" x14ac:dyDescent="0.2">
      <c r="B152" s="136"/>
      <c r="C152" s="162" t="s">
        <v>242</v>
      </c>
      <c r="D152" s="162" t="s">
        <v>175</v>
      </c>
      <c r="E152" s="163" t="s">
        <v>605</v>
      </c>
      <c r="F152" s="164" t="s">
        <v>606</v>
      </c>
      <c r="G152" s="165" t="s">
        <v>217</v>
      </c>
      <c r="H152" s="166">
        <v>1.05</v>
      </c>
      <c r="I152" s="167"/>
      <c r="J152" s="168">
        <f t="shared" si="15"/>
        <v>0</v>
      </c>
      <c r="K152" s="169"/>
      <c r="L152" s="32"/>
      <c r="M152" s="170" t="s">
        <v>1</v>
      </c>
      <c r="N152" s="135" t="s">
        <v>44</v>
      </c>
      <c r="P152" s="171">
        <f t="shared" si="16"/>
        <v>0</v>
      </c>
      <c r="Q152" s="171">
        <v>0</v>
      </c>
      <c r="R152" s="171">
        <f t="shared" si="17"/>
        <v>0</v>
      </c>
      <c r="S152" s="171">
        <v>0</v>
      </c>
      <c r="T152" s="172">
        <f t="shared" si="18"/>
        <v>0</v>
      </c>
      <c r="AR152" s="173" t="s">
        <v>460</v>
      </c>
      <c r="AT152" s="173" t="s">
        <v>175</v>
      </c>
      <c r="AU152" s="173" t="s">
        <v>85</v>
      </c>
      <c r="AY152" s="15" t="s">
        <v>172</v>
      </c>
      <c r="BE152" s="100">
        <f t="shared" si="19"/>
        <v>0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5" t="s">
        <v>89</v>
      </c>
      <c r="BK152" s="100">
        <f t="shared" si="24"/>
        <v>0</v>
      </c>
      <c r="BL152" s="15" t="s">
        <v>460</v>
      </c>
      <c r="BM152" s="173" t="s">
        <v>312</v>
      </c>
    </row>
    <row r="153" spans="2:65" s="1" customFormat="1" ht="21.75" customHeight="1" x14ac:dyDescent="0.2">
      <c r="B153" s="136"/>
      <c r="C153" s="189" t="s">
        <v>247</v>
      </c>
      <c r="D153" s="189" t="s">
        <v>272</v>
      </c>
      <c r="E153" s="190" t="s">
        <v>607</v>
      </c>
      <c r="F153" s="191" t="s">
        <v>608</v>
      </c>
      <c r="G153" s="192" t="s">
        <v>217</v>
      </c>
      <c r="H153" s="193">
        <v>1.05</v>
      </c>
      <c r="I153" s="194"/>
      <c r="J153" s="195">
        <f t="shared" si="15"/>
        <v>0</v>
      </c>
      <c r="K153" s="196"/>
      <c r="L153" s="197"/>
      <c r="M153" s="198" t="s">
        <v>1</v>
      </c>
      <c r="N153" s="199" t="s">
        <v>44</v>
      </c>
      <c r="P153" s="171">
        <f t="shared" si="16"/>
        <v>0</v>
      </c>
      <c r="Q153" s="171">
        <v>0</v>
      </c>
      <c r="R153" s="171">
        <f t="shared" si="17"/>
        <v>0</v>
      </c>
      <c r="S153" s="171">
        <v>0</v>
      </c>
      <c r="T153" s="172">
        <f t="shared" si="18"/>
        <v>0</v>
      </c>
      <c r="AR153" s="173" t="s">
        <v>596</v>
      </c>
      <c r="AT153" s="173" t="s">
        <v>272</v>
      </c>
      <c r="AU153" s="173" t="s">
        <v>85</v>
      </c>
      <c r="AY153" s="15" t="s">
        <v>172</v>
      </c>
      <c r="BE153" s="100">
        <f t="shared" si="19"/>
        <v>0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5" t="s">
        <v>89</v>
      </c>
      <c r="BK153" s="100">
        <f t="shared" si="24"/>
        <v>0</v>
      </c>
      <c r="BL153" s="15" t="s">
        <v>460</v>
      </c>
      <c r="BM153" s="173" t="s">
        <v>276</v>
      </c>
    </row>
    <row r="154" spans="2:65" s="1" customFormat="1" ht="24.2" customHeight="1" x14ac:dyDescent="0.2">
      <c r="B154" s="136"/>
      <c r="C154" s="162" t="s">
        <v>251</v>
      </c>
      <c r="D154" s="162" t="s">
        <v>175</v>
      </c>
      <c r="E154" s="163" t="s">
        <v>609</v>
      </c>
      <c r="F154" s="164" t="s">
        <v>610</v>
      </c>
      <c r="G154" s="165" t="s">
        <v>217</v>
      </c>
      <c r="H154" s="166">
        <v>4.2</v>
      </c>
      <c r="I154" s="167"/>
      <c r="J154" s="168">
        <f t="shared" si="15"/>
        <v>0</v>
      </c>
      <c r="K154" s="169"/>
      <c r="L154" s="32"/>
      <c r="M154" s="170" t="s">
        <v>1</v>
      </c>
      <c r="N154" s="135" t="s">
        <v>44</v>
      </c>
      <c r="P154" s="171">
        <f t="shared" si="16"/>
        <v>0</v>
      </c>
      <c r="Q154" s="171">
        <v>0</v>
      </c>
      <c r="R154" s="171">
        <f t="shared" si="17"/>
        <v>0</v>
      </c>
      <c r="S154" s="171">
        <v>0</v>
      </c>
      <c r="T154" s="172">
        <f t="shared" si="18"/>
        <v>0</v>
      </c>
      <c r="AR154" s="173" t="s">
        <v>460</v>
      </c>
      <c r="AT154" s="173" t="s">
        <v>175</v>
      </c>
      <c r="AU154" s="173" t="s">
        <v>85</v>
      </c>
      <c r="AY154" s="15" t="s">
        <v>172</v>
      </c>
      <c r="BE154" s="100">
        <f t="shared" si="19"/>
        <v>0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5" t="s">
        <v>89</v>
      </c>
      <c r="BK154" s="100">
        <f t="shared" si="24"/>
        <v>0</v>
      </c>
      <c r="BL154" s="15" t="s">
        <v>460</v>
      </c>
      <c r="BM154" s="173" t="s">
        <v>327</v>
      </c>
    </row>
    <row r="155" spans="2:65" s="1" customFormat="1" ht="16.5" customHeight="1" x14ac:dyDescent="0.2">
      <c r="B155" s="136"/>
      <c r="C155" s="189" t="s">
        <v>256</v>
      </c>
      <c r="D155" s="189" t="s">
        <v>272</v>
      </c>
      <c r="E155" s="190" t="s">
        <v>611</v>
      </c>
      <c r="F155" s="191" t="s">
        <v>612</v>
      </c>
      <c r="G155" s="192" t="s">
        <v>217</v>
      </c>
      <c r="H155" s="193">
        <v>4.2</v>
      </c>
      <c r="I155" s="194"/>
      <c r="J155" s="195">
        <f t="shared" si="15"/>
        <v>0</v>
      </c>
      <c r="K155" s="196"/>
      <c r="L155" s="197"/>
      <c r="M155" s="198" t="s">
        <v>1</v>
      </c>
      <c r="N155" s="199" t="s">
        <v>44</v>
      </c>
      <c r="P155" s="171">
        <f t="shared" si="16"/>
        <v>0</v>
      </c>
      <c r="Q155" s="171">
        <v>0</v>
      </c>
      <c r="R155" s="171">
        <f t="shared" si="17"/>
        <v>0</v>
      </c>
      <c r="S155" s="171">
        <v>0</v>
      </c>
      <c r="T155" s="172">
        <f t="shared" si="18"/>
        <v>0</v>
      </c>
      <c r="AR155" s="173" t="s">
        <v>596</v>
      </c>
      <c r="AT155" s="173" t="s">
        <v>272</v>
      </c>
      <c r="AU155" s="173" t="s">
        <v>85</v>
      </c>
      <c r="AY155" s="15" t="s">
        <v>172</v>
      </c>
      <c r="BE155" s="100">
        <f t="shared" si="19"/>
        <v>0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15" t="s">
        <v>89</v>
      </c>
      <c r="BK155" s="100">
        <f t="shared" si="24"/>
        <v>0</v>
      </c>
      <c r="BL155" s="15" t="s">
        <v>460</v>
      </c>
      <c r="BM155" s="173" t="s">
        <v>337</v>
      </c>
    </row>
    <row r="156" spans="2:65" s="1" customFormat="1" ht="21.75" customHeight="1" x14ac:dyDescent="0.2">
      <c r="B156" s="136"/>
      <c r="C156" s="189" t="s">
        <v>260</v>
      </c>
      <c r="D156" s="189" t="s">
        <v>272</v>
      </c>
      <c r="E156" s="190" t="s">
        <v>613</v>
      </c>
      <c r="F156" s="191" t="s">
        <v>614</v>
      </c>
      <c r="G156" s="192" t="s">
        <v>217</v>
      </c>
      <c r="H156" s="193">
        <v>4.2</v>
      </c>
      <c r="I156" s="194"/>
      <c r="J156" s="195">
        <f t="shared" si="15"/>
        <v>0</v>
      </c>
      <c r="K156" s="196"/>
      <c r="L156" s="197"/>
      <c r="M156" s="198" t="s">
        <v>1</v>
      </c>
      <c r="N156" s="199" t="s">
        <v>44</v>
      </c>
      <c r="P156" s="171">
        <f t="shared" si="16"/>
        <v>0</v>
      </c>
      <c r="Q156" s="171">
        <v>0</v>
      </c>
      <c r="R156" s="171">
        <f t="shared" si="17"/>
        <v>0</v>
      </c>
      <c r="S156" s="171">
        <v>0</v>
      </c>
      <c r="T156" s="172">
        <f t="shared" si="18"/>
        <v>0</v>
      </c>
      <c r="AR156" s="173" t="s">
        <v>596</v>
      </c>
      <c r="AT156" s="173" t="s">
        <v>272</v>
      </c>
      <c r="AU156" s="173" t="s">
        <v>85</v>
      </c>
      <c r="AY156" s="15" t="s">
        <v>172</v>
      </c>
      <c r="BE156" s="100">
        <f t="shared" si="19"/>
        <v>0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5" t="s">
        <v>89</v>
      </c>
      <c r="BK156" s="100">
        <f t="shared" si="24"/>
        <v>0</v>
      </c>
      <c r="BL156" s="15" t="s">
        <v>460</v>
      </c>
      <c r="BM156" s="173" t="s">
        <v>348</v>
      </c>
    </row>
    <row r="157" spans="2:65" s="1" customFormat="1" ht="16.5" customHeight="1" x14ac:dyDescent="0.2">
      <c r="B157" s="136"/>
      <c r="C157" s="189" t="s">
        <v>7</v>
      </c>
      <c r="D157" s="189" t="s">
        <v>272</v>
      </c>
      <c r="E157" s="190" t="s">
        <v>615</v>
      </c>
      <c r="F157" s="191" t="s">
        <v>616</v>
      </c>
      <c r="G157" s="192" t="s">
        <v>217</v>
      </c>
      <c r="H157" s="193">
        <v>2.1</v>
      </c>
      <c r="I157" s="194"/>
      <c r="J157" s="195">
        <f t="shared" si="15"/>
        <v>0</v>
      </c>
      <c r="K157" s="196"/>
      <c r="L157" s="197"/>
      <c r="M157" s="198" t="s">
        <v>1</v>
      </c>
      <c r="N157" s="199" t="s">
        <v>44</v>
      </c>
      <c r="P157" s="171">
        <f t="shared" si="16"/>
        <v>0</v>
      </c>
      <c r="Q157" s="171">
        <v>0</v>
      </c>
      <c r="R157" s="171">
        <f t="shared" si="17"/>
        <v>0</v>
      </c>
      <c r="S157" s="171">
        <v>0</v>
      </c>
      <c r="T157" s="172">
        <f t="shared" si="18"/>
        <v>0</v>
      </c>
      <c r="AR157" s="173" t="s">
        <v>596</v>
      </c>
      <c r="AT157" s="173" t="s">
        <v>272</v>
      </c>
      <c r="AU157" s="173" t="s">
        <v>85</v>
      </c>
      <c r="AY157" s="15" t="s">
        <v>172</v>
      </c>
      <c r="BE157" s="100">
        <f t="shared" si="19"/>
        <v>0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5" t="s">
        <v>89</v>
      </c>
      <c r="BK157" s="100">
        <f t="shared" si="24"/>
        <v>0</v>
      </c>
      <c r="BL157" s="15" t="s">
        <v>460</v>
      </c>
      <c r="BM157" s="173" t="s">
        <v>358</v>
      </c>
    </row>
    <row r="158" spans="2:65" s="1" customFormat="1" ht="16.5" customHeight="1" x14ac:dyDescent="0.2">
      <c r="B158" s="136"/>
      <c r="C158" s="189" t="s">
        <v>271</v>
      </c>
      <c r="D158" s="189" t="s">
        <v>272</v>
      </c>
      <c r="E158" s="190" t="s">
        <v>617</v>
      </c>
      <c r="F158" s="191" t="s">
        <v>618</v>
      </c>
      <c r="G158" s="192" t="s">
        <v>217</v>
      </c>
      <c r="H158" s="193">
        <v>1.05</v>
      </c>
      <c r="I158" s="194"/>
      <c r="J158" s="195">
        <f t="shared" si="15"/>
        <v>0</v>
      </c>
      <c r="K158" s="196"/>
      <c r="L158" s="197"/>
      <c r="M158" s="198" t="s">
        <v>1</v>
      </c>
      <c r="N158" s="199" t="s">
        <v>44</v>
      </c>
      <c r="P158" s="171">
        <f t="shared" si="16"/>
        <v>0</v>
      </c>
      <c r="Q158" s="171">
        <v>0</v>
      </c>
      <c r="R158" s="171">
        <f t="shared" si="17"/>
        <v>0</v>
      </c>
      <c r="S158" s="171">
        <v>0</v>
      </c>
      <c r="T158" s="172">
        <f t="shared" si="18"/>
        <v>0</v>
      </c>
      <c r="AR158" s="173" t="s">
        <v>596</v>
      </c>
      <c r="AT158" s="173" t="s">
        <v>272</v>
      </c>
      <c r="AU158" s="173" t="s">
        <v>85</v>
      </c>
      <c r="AY158" s="15" t="s">
        <v>172</v>
      </c>
      <c r="BE158" s="100">
        <f t="shared" si="19"/>
        <v>0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5" t="s">
        <v>89</v>
      </c>
      <c r="BK158" s="100">
        <f t="shared" si="24"/>
        <v>0</v>
      </c>
      <c r="BL158" s="15" t="s">
        <v>460</v>
      </c>
      <c r="BM158" s="173" t="s">
        <v>368</v>
      </c>
    </row>
    <row r="159" spans="2:65" s="1" customFormat="1" ht="16.5" customHeight="1" x14ac:dyDescent="0.2">
      <c r="B159" s="136"/>
      <c r="C159" s="189" t="s">
        <v>278</v>
      </c>
      <c r="D159" s="189" t="s">
        <v>272</v>
      </c>
      <c r="E159" s="190" t="s">
        <v>619</v>
      </c>
      <c r="F159" s="191" t="s">
        <v>620</v>
      </c>
      <c r="G159" s="192" t="s">
        <v>217</v>
      </c>
      <c r="H159" s="193">
        <v>3.15</v>
      </c>
      <c r="I159" s="194"/>
      <c r="J159" s="195">
        <f t="shared" si="15"/>
        <v>0</v>
      </c>
      <c r="K159" s="196"/>
      <c r="L159" s="197"/>
      <c r="M159" s="198" t="s">
        <v>1</v>
      </c>
      <c r="N159" s="199" t="s">
        <v>44</v>
      </c>
      <c r="P159" s="171">
        <f t="shared" si="16"/>
        <v>0</v>
      </c>
      <c r="Q159" s="171">
        <v>0</v>
      </c>
      <c r="R159" s="171">
        <f t="shared" si="17"/>
        <v>0</v>
      </c>
      <c r="S159" s="171">
        <v>0</v>
      </c>
      <c r="T159" s="172">
        <f t="shared" si="18"/>
        <v>0</v>
      </c>
      <c r="AR159" s="173" t="s">
        <v>596</v>
      </c>
      <c r="AT159" s="173" t="s">
        <v>272</v>
      </c>
      <c r="AU159" s="173" t="s">
        <v>85</v>
      </c>
      <c r="AY159" s="15" t="s">
        <v>172</v>
      </c>
      <c r="BE159" s="100">
        <f t="shared" si="19"/>
        <v>0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5" t="s">
        <v>89</v>
      </c>
      <c r="BK159" s="100">
        <f t="shared" si="24"/>
        <v>0</v>
      </c>
      <c r="BL159" s="15" t="s">
        <v>460</v>
      </c>
      <c r="BM159" s="173" t="s">
        <v>377</v>
      </c>
    </row>
    <row r="160" spans="2:65" s="1" customFormat="1" ht="16.5" customHeight="1" x14ac:dyDescent="0.2">
      <c r="B160" s="136"/>
      <c r="C160" s="189" t="s">
        <v>282</v>
      </c>
      <c r="D160" s="189" t="s">
        <v>272</v>
      </c>
      <c r="E160" s="190" t="s">
        <v>621</v>
      </c>
      <c r="F160" s="191" t="s">
        <v>622</v>
      </c>
      <c r="G160" s="192" t="s">
        <v>217</v>
      </c>
      <c r="H160" s="193">
        <v>2.1</v>
      </c>
      <c r="I160" s="194"/>
      <c r="J160" s="195">
        <f t="shared" si="15"/>
        <v>0</v>
      </c>
      <c r="K160" s="196"/>
      <c r="L160" s="197"/>
      <c r="M160" s="198" t="s">
        <v>1</v>
      </c>
      <c r="N160" s="199" t="s">
        <v>44</v>
      </c>
      <c r="P160" s="171">
        <f t="shared" si="16"/>
        <v>0</v>
      </c>
      <c r="Q160" s="171">
        <v>0</v>
      </c>
      <c r="R160" s="171">
        <f t="shared" si="17"/>
        <v>0</v>
      </c>
      <c r="S160" s="171">
        <v>0</v>
      </c>
      <c r="T160" s="172">
        <f t="shared" si="18"/>
        <v>0</v>
      </c>
      <c r="AR160" s="173" t="s">
        <v>596</v>
      </c>
      <c r="AT160" s="173" t="s">
        <v>272</v>
      </c>
      <c r="AU160" s="173" t="s">
        <v>85</v>
      </c>
      <c r="AY160" s="15" t="s">
        <v>172</v>
      </c>
      <c r="BE160" s="100">
        <f t="shared" si="19"/>
        <v>0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5" t="s">
        <v>89</v>
      </c>
      <c r="BK160" s="100">
        <f t="shared" si="24"/>
        <v>0</v>
      </c>
      <c r="BL160" s="15" t="s">
        <v>460</v>
      </c>
      <c r="BM160" s="173" t="s">
        <v>385</v>
      </c>
    </row>
    <row r="161" spans="2:65" s="1" customFormat="1" ht="16.5" customHeight="1" x14ac:dyDescent="0.2">
      <c r="B161" s="136"/>
      <c r="C161" s="162" t="s">
        <v>286</v>
      </c>
      <c r="D161" s="162" t="s">
        <v>175</v>
      </c>
      <c r="E161" s="163" t="s">
        <v>623</v>
      </c>
      <c r="F161" s="164" t="s">
        <v>624</v>
      </c>
      <c r="G161" s="165" t="s">
        <v>577</v>
      </c>
      <c r="H161" s="166">
        <v>1.05</v>
      </c>
      <c r="I161" s="167"/>
      <c r="J161" s="168">
        <f t="shared" si="15"/>
        <v>0</v>
      </c>
      <c r="K161" s="169"/>
      <c r="L161" s="32"/>
      <c r="M161" s="170" t="s">
        <v>1</v>
      </c>
      <c r="N161" s="135" t="s">
        <v>44</v>
      </c>
      <c r="P161" s="171">
        <f t="shared" si="16"/>
        <v>0</v>
      </c>
      <c r="Q161" s="171">
        <v>0</v>
      </c>
      <c r="R161" s="171">
        <f t="shared" si="17"/>
        <v>0</v>
      </c>
      <c r="S161" s="171">
        <v>0</v>
      </c>
      <c r="T161" s="172">
        <f t="shared" si="18"/>
        <v>0</v>
      </c>
      <c r="AR161" s="173" t="s">
        <v>460</v>
      </c>
      <c r="AT161" s="173" t="s">
        <v>175</v>
      </c>
      <c r="AU161" s="173" t="s">
        <v>85</v>
      </c>
      <c r="AY161" s="15" t="s">
        <v>172</v>
      </c>
      <c r="BE161" s="100">
        <f t="shared" si="19"/>
        <v>0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5" t="s">
        <v>89</v>
      </c>
      <c r="BK161" s="100">
        <f t="shared" si="24"/>
        <v>0</v>
      </c>
      <c r="BL161" s="15" t="s">
        <v>460</v>
      </c>
      <c r="BM161" s="173" t="s">
        <v>393</v>
      </c>
    </row>
    <row r="162" spans="2:65" s="1" customFormat="1" ht="21.75" customHeight="1" x14ac:dyDescent="0.2">
      <c r="B162" s="136"/>
      <c r="C162" s="189" t="s">
        <v>288</v>
      </c>
      <c r="D162" s="189" t="s">
        <v>272</v>
      </c>
      <c r="E162" s="190" t="s">
        <v>625</v>
      </c>
      <c r="F162" s="191" t="s">
        <v>626</v>
      </c>
      <c r="G162" s="192" t="s">
        <v>577</v>
      </c>
      <c r="H162" s="193">
        <v>1.05</v>
      </c>
      <c r="I162" s="194"/>
      <c r="J162" s="195">
        <f t="shared" si="15"/>
        <v>0</v>
      </c>
      <c r="K162" s="196"/>
      <c r="L162" s="197"/>
      <c r="M162" s="198" t="s">
        <v>1</v>
      </c>
      <c r="N162" s="199" t="s">
        <v>44</v>
      </c>
      <c r="P162" s="171">
        <f t="shared" si="16"/>
        <v>0</v>
      </c>
      <c r="Q162" s="171">
        <v>0</v>
      </c>
      <c r="R162" s="171">
        <f t="shared" si="17"/>
        <v>0</v>
      </c>
      <c r="S162" s="171">
        <v>0</v>
      </c>
      <c r="T162" s="172">
        <f t="shared" si="18"/>
        <v>0</v>
      </c>
      <c r="AR162" s="173" t="s">
        <v>596</v>
      </c>
      <c r="AT162" s="173" t="s">
        <v>272</v>
      </c>
      <c r="AU162" s="173" t="s">
        <v>85</v>
      </c>
      <c r="AY162" s="15" t="s">
        <v>172</v>
      </c>
      <c r="BE162" s="100">
        <f t="shared" si="19"/>
        <v>0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5" t="s">
        <v>89</v>
      </c>
      <c r="BK162" s="100">
        <f t="shared" si="24"/>
        <v>0</v>
      </c>
      <c r="BL162" s="15" t="s">
        <v>460</v>
      </c>
      <c r="BM162" s="173" t="s">
        <v>401</v>
      </c>
    </row>
    <row r="163" spans="2:65" s="1" customFormat="1" ht="16.5" customHeight="1" x14ac:dyDescent="0.2">
      <c r="B163" s="136"/>
      <c r="C163" s="189" t="s">
        <v>290</v>
      </c>
      <c r="D163" s="189" t="s">
        <v>272</v>
      </c>
      <c r="E163" s="190" t="s">
        <v>627</v>
      </c>
      <c r="F163" s="191" t="s">
        <v>628</v>
      </c>
      <c r="G163" s="192" t="s">
        <v>577</v>
      </c>
      <c r="H163" s="193">
        <v>1.05</v>
      </c>
      <c r="I163" s="194"/>
      <c r="J163" s="195">
        <f t="shared" si="15"/>
        <v>0</v>
      </c>
      <c r="K163" s="196"/>
      <c r="L163" s="197"/>
      <c r="M163" s="198" t="s">
        <v>1</v>
      </c>
      <c r="N163" s="199" t="s">
        <v>44</v>
      </c>
      <c r="P163" s="171">
        <f t="shared" si="16"/>
        <v>0</v>
      </c>
      <c r="Q163" s="171">
        <v>0</v>
      </c>
      <c r="R163" s="171">
        <f t="shared" si="17"/>
        <v>0</v>
      </c>
      <c r="S163" s="171">
        <v>0</v>
      </c>
      <c r="T163" s="172">
        <f t="shared" si="18"/>
        <v>0</v>
      </c>
      <c r="AR163" s="173" t="s">
        <v>596</v>
      </c>
      <c r="AT163" s="173" t="s">
        <v>272</v>
      </c>
      <c r="AU163" s="173" t="s">
        <v>85</v>
      </c>
      <c r="AY163" s="15" t="s">
        <v>172</v>
      </c>
      <c r="BE163" s="100">
        <f t="shared" si="19"/>
        <v>0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5" t="s">
        <v>89</v>
      </c>
      <c r="BK163" s="100">
        <f t="shared" si="24"/>
        <v>0</v>
      </c>
      <c r="BL163" s="15" t="s">
        <v>460</v>
      </c>
      <c r="BM163" s="173" t="s">
        <v>412</v>
      </c>
    </row>
    <row r="164" spans="2:65" s="1" customFormat="1" ht="24.2" customHeight="1" x14ac:dyDescent="0.2">
      <c r="B164" s="136"/>
      <c r="C164" s="162" t="s">
        <v>297</v>
      </c>
      <c r="D164" s="162" t="s">
        <v>175</v>
      </c>
      <c r="E164" s="163" t="s">
        <v>629</v>
      </c>
      <c r="F164" s="164" t="s">
        <v>630</v>
      </c>
      <c r="G164" s="165" t="s">
        <v>217</v>
      </c>
      <c r="H164" s="166">
        <v>8.4</v>
      </c>
      <c r="I164" s="167"/>
      <c r="J164" s="168">
        <f t="shared" si="15"/>
        <v>0</v>
      </c>
      <c r="K164" s="169"/>
      <c r="L164" s="32"/>
      <c r="M164" s="170" t="s">
        <v>1</v>
      </c>
      <c r="N164" s="135" t="s">
        <v>44</v>
      </c>
      <c r="P164" s="171">
        <f t="shared" si="16"/>
        <v>0</v>
      </c>
      <c r="Q164" s="171">
        <v>0</v>
      </c>
      <c r="R164" s="171">
        <f t="shared" si="17"/>
        <v>0</v>
      </c>
      <c r="S164" s="171">
        <v>0</v>
      </c>
      <c r="T164" s="172">
        <f t="shared" si="18"/>
        <v>0</v>
      </c>
      <c r="AR164" s="173" t="s">
        <v>460</v>
      </c>
      <c r="AT164" s="173" t="s">
        <v>175</v>
      </c>
      <c r="AU164" s="173" t="s">
        <v>85</v>
      </c>
      <c r="AY164" s="15" t="s">
        <v>172</v>
      </c>
      <c r="BE164" s="100">
        <f t="shared" si="19"/>
        <v>0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5" t="s">
        <v>89</v>
      </c>
      <c r="BK164" s="100">
        <f t="shared" si="24"/>
        <v>0</v>
      </c>
      <c r="BL164" s="15" t="s">
        <v>460</v>
      </c>
      <c r="BM164" s="173" t="s">
        <v>420</v>
      </c>
    </row>
    <row r="165" spans="2:65" s="1" customFormat="1" ht="16.5" customHeight="1" x14ac:dyDescent="0.2">
      <c r="B165" s="136"/>
      <c r="C165" s="162" t="s">
        <v>301</v>
      </c>
      <c r="D165" s="162" t="s">
        <v>175</v>
      </c>
      <c r="E165" s="163" t="s">
        <v>631</v>
      </c>
      <c r="F165" s="164" t="s">
        <v>632</v>
      </c>
      <c r="G165" s="165" t="s">
        <v>217</v>
      </c>
      <c r="H165" s="166">
        <v>8.4</v>
      </c>
      <c r="I165" s="167"/>
      <c r="J165" s="168">
        <f t="shared" si="15"/>
        <v>0</v>
      </c>
      <c r="K165" s="169"/>
      <c r="L165" s="32"/>
      <c r="M165" s="170" t="s">
        <v>1</v>
      </c>
      <c r="N165" s="135" t="s">
        <v>44</v>
      </c>
      <c r="P165" s="171">
        <f t="shared" si="16"/>
        <v>0</v>
      </c>
      <c r="Q165" s="171">
        <v>0</v>
      </c>
      <c r="R165" s="171">
        <f t="shared" si="17"/>
        <v>0</v>
      </c>
      <c r="S165" s="171">
        <v>0</v>
      </c>
      <c r="T165" s="172">
        <f t="shared" si="18"/>
        <v>0</v>
      </c>
      <c r="AR165" s="173" t="s">
        <v>460</v>
      </c>
      <c r="AT165" s="173" t="s">
        <v>175</v>
      </c>
      <c r="AU165" s="173" t="s">
        <v>85</v>
      </c>
      <c r="AY165" s="15" t="s">
        <v>172</v>
      </c>
      <c r="BE165" s="100">
        <f t="shared" si="19"/>
        <v>0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5" t="s">
        <v>89</v>
      </c>
      <c r="BK165" s="100">
        <f t="shared" si="24"/>
        <v>0</v>
      </c>
      <c r="BL165" s="15" t="s">
        <v>460</v>
      </c>
      <c r="BM165" s="173" t="s">
        <v>428</v>
      </c>
    </row>
    <row r="166" spans="2:65" s="1" customFormat="1" ht="24.2" customHeight="1" x14ac:dyDescent="0.2">
      <c r="B166" s="136"/>
      <c r="C166" s="189" t="s">
        <v>307</v>
      </c>
      <c r="D166" s="189" t="s">
        <v>272</v>
      </c>
      <c r="E166" s="190" t="s">
        <v>633</v>
      </c>
      <c r="F166" s="191" t="s">
        <v>634</v>
      </c>
      <c r="G166" s="192" t="s">
        <v>217</v>
      </c>
      <c r="H166" s="193">
        <v>8.4</v>
      </c>
      <c r="I166" s="194"/>
      <c r="J166" s="195">
        <f t="shared" si="15"/>
        <v>0</v>
      </c>
      <c r="K166" s="196"/>
      <c r="L166" s="197"/>
      <c r="M166" s="198" t="s">
        <v>1</v>
      </c>
      <c r="N166" s="199" t="s">
        <v>44</v>
      </c>
      <c r="P166" s="171">
        <f t="shared" si="16"/>
        <v>0</v>
      </c>
      <c r="Q166" s="171">
        <v>0</v>
      </c>
      <c r="R166" s="171">
        <f t="shared" si="17"/>
        <v>0</v>
      </c>
      <c r="S166" s="171">
        <v>0</v>
      </c>
      <c r="T166" s="172">
        <f t="shared" si="18"/>
        <v>0</v>
      </c>
      <c r="AR166" s="173" t="s">
        <v>596</v>
      </c>
      <c r="AT166" s="173" t="s">
        <v>272</v>
      </c>
      <c r="AU166" s="173" t="s">
        <v>85</v>
      </c>
      <c r="AY166" s="15" t="s">
        <v>172</v>
      </c>
      <c r="BE166" s="100">
        <f t="shared" si="19"/>
        <v>0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5" t="s">
        <v>89</v>
      </c>
      <c r="BK166" s="100">
        <f t="shared" si="24"/>
        <v>0</v>
      </c>
      <c r="BL166" s="15" t="s">
        <v>460</v>
      </c>
      <c r="BM166" s="173" t="s">
        <v>436</v>
      </c>
    </row>
    <row r="167" spans="2:65" s="1" customFormat="1" ht="16.5" customHeight="1" x14ac:dyDescent="0.2">
      <c r="B167" s="136"/>
      <c r="C167" s="189" t="s">
        <v>312</v>
      </c>
      <c r="D167" s="189" t="s">
        <v>272</v>
      </c>
      <c r="E167" s="190" t="s">
        <v>635</v>
      </c>
      <c r="F167" s="191" t="s">
        <v>636</v>
      </c>
      <c r="G167" s="192" t="s">
        <v>217</v>
      </c>
      <c r="H167" s="193">
        <v>21</v>
      </c>
      <c r="I167" s="194"/>
      <c r="J167" s="195">
        <f t="shared" si="15"/>
        <v>0</v>
      </c>
      <c r="K167" s="196"/>
      <c r="L167" s="197"/>
      <c r="M167" s="198" t="s">
        <v>1</v>
      </c>
      <c r="N167" s="199" t="s">
        <v>44</v>
      </c>
      <c r="P167" s="171">
        <f t="shared" si="16"/>
        <v>0</v>
      </c>
      <c r="Q167" s="171">
        <v>0</v>
      </c>
      <c r="R167" s="171">
        <f t="shared" si="17"/>
        <v>0</v>
      </c>
      <c r="S167" s="171">
        <v>0</v>
      </c>
      <c r="T167" s="172">
        <f t="shared" si="18"/>
        <v>0</v>
      </c>
      <c r="AR167" s="173" t="s">
        <v>596</v>
      </c>
      <c r="AT167" s="173" t="s">
        <v>272</v>
      </c>
      <c r="AU167" s="173" t="s">
        <v>85</v>
      </c>
      <c r="AY167" s="15" t="s">
        <v>172</v>
      </c>
      <c r="BE167" s="100">
        <f t="shared" si="19"/>
        <v>0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5" t="s">
        <v>89</v>
      </c>
      <c r="BK167" s="100">
        <f t="shared" si="24"/>
        <v>0</v>
      </c>
      <c r="BL167" s="15" t="s">
        <v>460</v>
      </c>
      <c r="BM167" s="173" t="s">
        <v>444</v>
      </c>
    </row>
    <row r="168" spans="2:65" s="1" customFormat="1" ht="24.2" customHeight="1" x14ac:dyDescent="0.2">
      <c r="B168" s="136"/>
      <c r="C168" s="162" t="s">
        <v>316</v>
      </c>
      <c r="D168" s="162" t="s">
        <v>175</v>
      </c>
      <c r="E168" s="163" t="s">
        <v>637</v>
      </c>
      <c r="F168" s="164" t="s">
        <v>638</v>
      </c>
      <c r="G168" s="165" t="s">
        <v>188</v>
      </c>
      <c r="H168" s="166">
        <v>42</v>
      </c>
      <c r="I168" s="167"/>
      <c r="J168" s="168">
        <f t="shared" si="15"/>
        <v>0</v>
      </c>
      <c r="K168" s="169"/>
      <c r="L168" s="32"/>
      <c r="M168" s="170" t="s">
        <v>1</v>
      </c>
      <c r="N168" s="135" t="s">
        <v>44</v>
      </c>
      <c r="P168" s="171">
        <f t="shared" si="16"/>
        <v>0</v>
      </c>
      <c r="Q168" s="171">
        <v>0</v>
      </c>
      <c r="R168" s="171">
        <f t="shared" si="17"/>
        <v>0</v>
      </c>
      <c r="S168" s="171">
        <v>0</v>
      </c>
      <c r="T168" s="172">
        <f t="shared" si="18"/>
        <v>0</v>
      </c>
      <c r="AR168" s="173" t="s">
        <v>460</v>
      </c>
      <c r="AT168" s="173" t="s">
        <v>175</v>
      </c>
      <c r="AU168" s="173" t="s">
        <v>85</v>
      </c>
      <c r="AY168" s="15" t="s">
        <v>172</v>
      </c>
      <c r="BE168" s="100">
        <f t="shared" si="19"/>
        <v>0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5" t="s">
        <v>89</v>
      </c>
      <c r="BK168" s="100">
        <f t="shared" si="24"/>
        <v>0</v>
      </c>
      <c r="BL168" s="15" t="s">
        <v>460</v>
      </c>
      <c r="BM168" s="173" t="s">
        <v>452</v>
      </c>
    </row>
    <row r="169" spans="2:65" s="1" customFormat="1" ht="16.5" customHeight="1" x14ac:dyDescent="0.2">
      <c r="B169" s="136"/>
      <c r="C169" s="189" t="s">
        <v>276</v>
      </c>
      <c r="D169" s="189" t="s">
        <v>272</v>
      </c>
      <c r="E169" s="190" t="s">
        <v>639</v>
      </c>
      <c r="F169" s="191" t="s">
        <v>640</v>
      </c>
      <c r="G169" s="192" t="s">
        <v>188</v>
      </c>
      <c r="H169" s="193">
        <v>42</v>
      </c>
      <c r="I169" s="194"/>
      <c r="J169" s="195">
        <f t="shared" si="15"/>
        <v>0</v>
      </c>
      <c r="K169" s="196"/>
      <c r="L169" s="197"/>
      <c r="M169" s="198" t="s">
        <v>1</v>
      </c>
      <c r="N169" s="199" t="s">
        <v>44</v>
      </c>
      <c r="P169" s="171">
        <f t="shared" si="16"/>
        <v>0</v>
      </c>
      <c r="Q169" s="171">
        <v>0</v>
      </c>
      <c r="R169" s="171">
        <f t="shared" si="17"/>
        <v>0</v>
      </c>
      <c r="S169" s="171">
        <v>0</v>
      </c>
      <c r="T169" s="172">
        <f t="shared" si="18"/>
        <v>0</v>
      </c>
      <c r="AR169" s="173" t="s">
        <v>596</v>
      </c>
      <c r="AT169" s="173" t="s">
        <v>272</v>
      </c>
      <c r="AU169" s="173" t="s">
        <v>85</v>
      </c>
      <c r="AY169" s="15" t="s">
        <v>172</v>
      </c>
      <c r="BE169" s="100">
        <f t="shared" si="19"/>
        <v>0</v>
      </c>
      <c r="BF169" s="100">
        <f t="shared" si="20"/>
        <v>0</v>
      </c>
      <c r="BG169" s="100">
        <f t="shared" si="21"/>
        <v>0</v>
      </c>
      <c r="BH169" s="100">
        <f t="shared" si="22"/>
        <v>0</v>
      </c>
      <c r="BI169" s="100">
        <f t="shared" si="23"/>
        <v>0</v>
      </c>
      <c r="BJ169" s="15" t="s">
        <v>89</v>
      </c>
      <c r="BK169" s="100">
        <f t="shared" si="24"/>
        <v>0</v>
      </c>
      <c r="BL169" s="15" t="s">
        <v>460</v>
      </c>
      <c r="BM169" s="173" t="s">
        <v>460</v>
      </c>
    </row>
    <row r="170" spans="2:65" s="1" customFormat="1" ht="24.2" customHeight="1" x14ac:dyDescent="0.2">
      <c r="B170" s="136"/>
      <c r="C170" s="162" t="s">
        <v>323</v>
      </c>
      <c r="D170" s="162" t="s">
        <v>175</v>
      </c>
      <c r="E170" s="163" t="s">
        <v>641</v>
      </c>
      <c r="F170" s="164" t="s">
        <v>642</v>
      </c>
      <c r="G170" s="165" t="s">
        <v>188</v>
      </c>
      <c r="H170" s="166">
        <v>52.5</v>
      </c>
      <c r="I170" s="167"/>
      <c r="J170" s="168">
        <f t="shared" si="15"/>
        <v>0</v>
      </c>
      <c r="K170" s="169"/>
      <c r="L170" s="32"/>
      <c r="M170" s="170" t="s">
        <v>1</v>
      </c>
      <c r="N170" s="135" t="s">
        <v>44</v>
      </c>
      <c r="P170" s="171">
        <f t="shared" si="16"/>
        <v>0</v>
      </c>
      <c r="Q170" s="171">
        <v>0</v>
      </c>
      <c r="R170" s="171">
        <f t="shared" si="17"/>
        <v>0</v>
      </c>
      <c r="S170" s="171">
        <v>0</v>
      </c>
      <c r="T170" s="172">
        <f t="shared" si="18"/>
        <v>0</v>
      </c>
      <c r="AR170" s="173" t="s">
        <v>460</v>
      </c>
      <c r="AT170" s="173" t="s">
        <v>175</v>
      </c>
      <c r="AU170" s="173" t="s">
        <v>85</v>
      </c>
      <c r="AY170" s="15" t="s">
        <v>172</v>
      </c>
      <c r="BE170" s="100">
        <f t="shared" si="19"/>
        <v>0</v>
      </c>
      <c r="BF170" s="100">
        <f t="shared" si="20"/>
        <v>0</v>
      </c>
      <c r="BG170" s="100">
        <f t="shared" si="21"/>
        <v>0</v>
      </c>
      <c r="BH170" s="100">
        <f t="shared" si="22"/>
        <v>0</v>
      </c>
      <c r="BI170" s="100">
        <f t="shared" si="23"/>
        <v>0</v>
      </c>
      <c r="BJ170" s="15" t="s">
        <v>89</v>
      </c>
      <c r="BK170" s="100">
        <f t="shared" si="24"/>
        <v>0</v>
      </c>
      <c r="BL170" s="15" t="s">
        <v>460</v>
      </c>
      <c r="BM170" s="173" t="s">
        <v>470</v>
      </c>
    </row>
    <row r="171" spans="2:65" s="1" customFormat="1" ht="21.75" customHeight="1" x14ac:dyDescent="0.2">
      <c r="B171" s="136"/>
      <c r="C171" s="189" t="s">
        <v>327</v>
      </c>
      <c r="D171" s="189" t="s">
        <v>272</v>
      </c>
      <c r="E171" s="190" t="s">
        <v>643</v>
      </c>
      <c r="F171" s="191" t="s">
        <v>644</v>
      </c>
      <c r="G171" s="192" t="s">
        <v>188</v>
      </c>
      <c r="H171" s="193">
        <v>52.5</v>
      </c>
      <c r="I171" s="194"/>
      <c r="J171" s="195">
        <f t="shared" si="15"/>
        <v>0</v>
      </c>
      <c r="K171" s="196"/>
      <c r="L171" s="197"/>
      <c r="M171" s="198" t="s">
        <v>1</v>
      </c>
      <c r="N171" s="199" t="s">
        <v>44</v>
      </c>
      <c r="P171" s="171">
        <f t="shared" si="16"/>
        <v>0</v>
      </c>
      <c r="Q171" s="171">
        <v>0</v>
      </c>
      <c r="R171" s="171">
        <f t="shared" si="17"/>
        <v>0</v>
      </c>
      <c r="S171" s="171">
        <v>0</v>
      </c>
      <c r="T171" s="172">
        <f t="shared" si="18"/>
        <v>0</v>
      </c>
      <c r="AR171" s="173" t="s">
        <v>596</v>
      </c>
      <c r="AT171" s="173" t="s">
        <v>272</v>
      </c>
      <c r="AU171" s="173" t="s">
        <v>85</v>
      </c>
      <c r="AY171" s="15" t="s">
        <v>172</v>
      </c>
      <c r="BE171" s="100">
        <f t="shared" si="19"/>
        <v>0</v>
      </c>
      <c r="BF171" s="100">
        <f t="shared" si="20"/>
        <v>0</v>
      </c>
      <c r="BG171" s="100">
        <f t="shared" si="21"/>
        <v>0</v>
      </c>
      <c r="BH171" s="100">
        <f t="shared" si="22"/>
        <v>0</v>
      </c>
      <c r="BI171" s="100">
        <f t="shared" si="23"/>
        <v>0</v>
      </c>
      <c r="BJ171" s="15" t="s">
        <v>89</v>
      </c>
      <c r="BK171" s="100">
        <f t="shared" si="24"/>
        <v>0</v>
      </c>
      <c r="BL171" s="15" t="s">
        <v>460</v>
      </c>
      <c r="BM171" s="173" t="s">
        <v>481</v>
      </c>
    </row>
    <row r="172" spans="2:65" s="1" customFormat="1" ht="24.2" customHeight="1" x14ac:dyDescent="0.2">
      <c r="B172" s="136"/>
      <c r="C172" s="162" t="s">
        <v>333</v>
      </c>
      <c r="D172" s="162" t="s">
        <v>175</v>
      </c>
      <c r="E172" s="163" t="s">
        <v>645</v>
      </c>
      <c r="F172" s="164" t="s">
        <v>646</v>
      </c>
      <c r="G172" s="165" t="s">
        <v>188</v>
      </c>
      <c r="H172" s="166">
        <v>15.75</v>
      </c>
      <c r="I172" s="167"/>
      <c r="J172" s="168">
        <f t="shared" si="15"/>
        <v>0</v>
      </c>
      <c r="K172" s="169"/>
      <c r="L172" s="32"/>
      <c r="M172" s="170" t="s">
        <v>1</v>
      </c>
      <c r="N172" s="135" t="s">
        <v>44</v>
      </c>
      <c r="P172" s="171">
        <f t="shared" si="16"/>
        <v>0</v>
      </c>
      <c r="Q172" s="171">
        <v>0</v>
      </c>
      <c r="R172" s="171">
        <f t="shared" si="17"/>
        <v>0</v>
      </c>
      <c r="S172" s="171">
        <v>0</v>
      </c>
      <c r="T172" s="172">
        <f t="shared" si="18"/>
        <v>0</v>
      </c>
      <c r="AR172" s="173" t="s">
        <v>460</v>
      </c>
      <c r="AT172" s="173" t="s">
        <v>175</v>
      </c>
      <c r="AU172" s="173" t="s">
        <v>85</v>
      </c>
      <c r="AY172" s="15" t="s">
        <v>172</v>
      </c>
      <c r="BE172" s="100">
        <f t="shared" si="19"/>
        <v>0</v>
      </c>
      <c r="BF172" s="100">
        <f t="shared" si="20"/>
        <v>0</v>
      </c>
      <c r="BG172" s="100">
        <f t="shared" si="21"/>
        <v>0</v>
      </c>
      <c r="BH172" s="100">
        <f t="shared" si="22"/>
        <v>0</v>
      </c>
      <c r="BI172" s="100">
        <f t="shared" si="23"/>
        <v>0</v>
      </c>
      <c r="BJ172" s="15" t="s">
        <v>89</v>
      </c>
      <c r="BK172" s="100">
        <f t="shared" si="24"/>
        <v>0</v>
      </c>
      <c r="BL172" s="15" t="s">
        <v>460</v>
      </c>
      <c r="BM172" s="173" t="s">
        <v>491</v>
      </c>
    </row>
    <row r="173" spans="2:65" s="1" customFormat="1" ht="21.75" customHeight="1" x14ac:dyDescent="0.2">
      <c r="B173" s="136"/>
      <c r="C173" s="189" t="s">
        <v>337</v>
      </c>
      <c r="D173" s="189" t="s">
        <v>272</v>
      </c>
      <c r="E173" s="190" t="s">
        <v>647</v>
      </c>
      <c r="F173" s="191" t="s">
        <v>648</v>
      </c>
      <c r="G173" s="192" t="s">
        <v>188</v>
      </c>
      <c r="H173" s="193">
        <v>15.75</v>
      </c>
      <c r="I173" s="194"/>
      <c r="J173" s="195">
        <f t="shared" si="15"/>
        <v>0</v>
      </c>
      <c r="K173" s="196"/>
      <c r="L173" s="197"/>
      <c r="M173" s="198" t="s">
        <v>1</v>
      </c>
      <c r="N173" s="199" t="s">
        <v>44</v>
      </c>
      <c r="P173" s="171">
        <f t="shared" si="16"/>
        <v>0</v>
      </c>
      <c r="Q173" s="171">
        <v>0</v>
      </c>
      <c r="R173" s="171">
        <f t="shared" si="17"/>
        <v>0</v>
      </c>
      <c r="S173" s="171">
        <v>0</v>
      </c>
      <c r="T173" s="172">
        <f t="shared" si="18"/>
        <v>0</v>
      </c>
      <c r="AR173" s="173" t="s">
        <v>596</v>
      </c>
      <c r="AT173" s="173" t="s">
        <v>272</v>
      </c>
      <c r="AU173" s="173" t="s">
        <v>85</v>
      </c>
      <c r="AY173" s="15" t="s">
        <v>172</v>
      </c>
      <c r="BE173" s="100">
        <f t="shared" si="19"/>
        <v>0</v>
      </c>
      <c r="BF173" s="100">
        <f t="shared" si="20"/>
        <v>0</v>
      </c>
      <c r="BG173" s="100">
        <f t="shared" si="21"/>
        <v>0</v>
      </c>
      <c r="BH173" s="100">
        <f t="shared" si="22"/>
        <v>0</v>
      </c>
      <c r="BI173" s="100">
        <f t="shared" si="23"/>
        <v>0</v>
      </c>
      <c r="BJ173" s="15" t="s">
        <v>89</v>
      </c>
      <c r="BK173" s="100">
        <f t="shared" si="24"/>
        <v>0</v>
      </c>
      <c r="BL173" s="15" t="s">
        <v>460</v>
      </c>
      <c r="BM173" s="173" t="s">
        <v>503</v>
      </c>
    </row>
    <row r="174" spans="2:65" s="1" customFormat="1" ht="24.2" customHeight="1" x14ac:dyDescent="0.2">
      <c r="B174" s="136"/>
      <c r="C174" s="162" t="s">
        <v>343</v>
      </c>
      <c r="D174" s="162" t="s">
        <v>175</v>
      </c>
      <c r="E174" s="163" t="s">
        <v>649</v>
      </c>
      <c r="F174" s="164" t="s">
        <v>650</v>
      </c>
      <c r="G174" s="165" t="s">
        <v>188</v>
      </c>
      <c r="H174" s="166">
        <v>42</v>
      </c>
      <c r="I174" s="167"/>
      <c r="J174" s="168">
        <f t="shared" si="15"/>
        <v>0</v>
      </c>
      <c r="K174" s="169"/>
      <c r="L174" s="32"/>
      <c r="M174" s="170" t="s">
        <v>1</v>
      </c>
      <c r="N174" s="135" t="s">
        <v>44</v>
      </c>
      <c r="P174" s="171">
        <f t="shared" si="16"/>
        <v>0</v>
      </c>
      <c r="Q174" s="171">
        <v>0</v>
      </c>
      <c r="R174" s="171">
        <f t="shared" si="17"/>
        <v>0</v>
      </c>
      <c r="S174" s="171">
        <v>0</v>
      </c>
      <c r="T174" s="172">
        <f t="shared" si="18"/>
        <v>0</v>
      </c>
      <c r="AR174" s="173" t="s">
        <v>460</v>
      </c>
      <c r="AT174" s="173" t="s">
        <v>175</v>
      </c>
      <c r="AU174" s="173" t="s">
        <v>85</v>
      </c>
      <c r="AY174" s="15" t="s">
        <v>172</v>
      </c>
      <c r="BE174" s="100">
        <f t="shared" si="19"/>
        <v>0</v>
      </c>
      <c r="BF174" s="100">
        <f t="shared" si="20"/>
        <v>0</v>
      </c>
      <c r="BG174" s="100">
        <f t="shared" si="21"/>
        <v>0</v>
      </c>
      <c r="BH174" s="100">
        <f t="shared" si="22"/>
        <v>0</v>
      </c>
      <c r="BI174" s="100">
        <f t="shared" si="23"/>
        <v>0</v>
      </c>
      <c r="BJ174" s="15" t="s">
        <v>89</v>
      </c>
      <c r="BK174" s="100">
        <f t="shared" si="24"/>
        <v>0</v>
      </c>
      <c r="BL174" s="15" t="s">
        <v>460</v>
      </c>
      <c r="BM174" s="173" t="s">
        <v>513</v>
      </c>
    </row>
    <row r="175" spans="2:65" s="1" customFormat="1" ht="21.75" customHeight="1" x14ac:dyDescent="0.2">
      <c r="B175" s="136"/>
      <c r="C175" s="189" t="s">
        <v>348</v>
      </c>
      <c r="D175" s="189" t="s">
        <v>272</v>
      </c>
      <c r="E175" s="190" t="s">
        <v>651</v>
      </c>
      <c r="F175" s="191" t="s">
        <v>652</v>
      </c>
      <c r="G175" s="192" t="s">
        <v>188</v>
      </c>
      <c r="H175" s="193">
        <v>42</v>
      </c>
      <c r="I175" s="194"/>
      <c r="J175" s="195">
        <f t="shared" si="15"/>
        <v>0</v>
      </c>
      <c r="K175" s="196"/>
      <c r="L175" s="197"/>
      <c r="M175" s="198" t="s">
        <v>1</v>
      </c>
      <c r="N175" s="199" t="s">
        <v>44</v>
      </c>
      <c r="P175" s="171">
        <f t="shared" si="16"/>
        <v>0</v>
      </c>
      <c r="Q175" s="171">
        <v>0</v>
      </c>
      <c r="R175" s="171">
        <f t="shared" si="17"/>
        <v>0</v>
      </c>
      <c r="S175" s="171">
        <v>0</v>
      </c>
      <c r="T175" s="172">
        <f t="shared" si="18"/>
        <v>0</v>
      </c>
      <c r="AR175" s="173" t="s">
        <v>596</v>
      </c>
      <c r="AT175" s="173" t="s">
        <v>272</v>
      </c>
      <c r="AU175" s="173" t="s">
        <v>85</v>
      </c>
      <c r="AY175" s="15" t="s">
        <v>172</v>
      </c>
      <c r="BE175" s="100">
        <f t="shared" si="19"/>
        <v>0</v>
      </c>
      <c r="BF175" s="100">
        <f t="shared" si="20"/>
        <v>0</v>
      </c>
      <c r="BG175" s="100">
        <f t="shared" si="21"/>
        <v>0</v>
      </c>
      <c r="BH175" s="100">
        <f t="shared" si="22"/>
        <v>0</v>
      </c>
      <c r="BI175" s="100">
        <f t="shared" si="23"/>
        <v>0</v>
      </c>
      <c r="BJ175" s="15" t="s">
        <v>89</v>
      </c>
      <c r="BK175" s="100">
        <f t="shared" si="24"/>
        <v>0</v>
      </c>
      <c r="BL175" s="15" t="s">
        <v>460</v>
      </c>
      <c r="BM175" s="173" t="s">
        <v>521</v>
      </c>
    </row>
    <row r="176" spans="2:65" s="1" customFormat="1" ht="21.75" customHeight="1" x14ac:dyDescent="0.2">
      <c r="B176" s="136"/>
      <c r="C176" s="189" t="s">
        <v>354</v>
      </c>
      <c r="D176" s="189" t="s">
        <v>272</v>
      </c>
      <c r="E176" s="190" t="s">
        <v>653</v>
      </c>
      <c r="F176" s="191" t="s">
        <v>654</v>
      </c>
      <c r="G176" s="192" t="s">
        <v>655</v>
      </c>
      <c r="H176" s="193">
        <v>1.05</v>
      </c>
      <c r="I176" s="194"/>
      <c r="J176" s="195">
        <f t="shared" si="15"/>
        <v>0</v>
      </c>
      <c r="K176" s="196"/>
      <c r="L176" s="197"/>
      <c r="M176" s="198" t="s">
        <v>1</v>
      </c>
      <c r="N176" s="199" t="s">
        <v>44</v>
      </c>
      <c r="P176" s="171">
        <f t="shared" si="16"/>
        <v>0</v>
      </c>
      <c r="Q176" s="171">
        <v>0</v>
      </c>
      <c r="R176" s="171">
        <f t="shared" si="17"/>
        <v>0</v>
      </c>
      <c r="S176" s="171">
        <v>0</v>
      </c>
      <c r="T176" s="172">
        <f t="shared" si="18"/>
        <v>0</v>
      </c>
      <c r="AR176" s="173" t="s">
        <v>596</v>
      </c>
      <c r="AT176" s="173" t="s">
        <v>272</v>
      </c>
      <c r="AU176" s="173" t="s">
        <v>85</v>
      </c>
      <c r="AY176" s="15" t="s">
        <v>172</v>
      </c>
      <c r="BE176" s="100">
        <f t="shared" si="19"/>
        <v>0</v>
      </c>
      <c r="BF176" s="100">
        <f t="shared" si="20"/>
        <v>0</v>
      </c>
      <c r="BG176" s="100">
        <f t="shared" si="21"/>
        <v>0</v>
      </c>
      <c r="BH176" s="100">
        <f t="shared" si="22"/>
        <v>0</v>
      </c>
      <c r="BI176" s="100">
        <f t="shared" si="23"/>
        <v>0</v>
      </c>
      <c r="BJ176" s="15" t="s">
        <v>89</v>
      </c>
      <c r="BK176" s="100">
        <f t="shared" si="24"/>
        <v>0</v>
      </c>
      <c r="BL176" s="15" t="s">
        <v>460</v>
      </c>
      <c r="BM176" s="173" t="s">
        <v>530</v>
      </c>
    </row>
    <row r="177" spans="2:65" s="1" customFormat="1" ht="37.9" customHeight="1" x14ac:dyDescent="0.2">
      <c r="B177" s="136"/>
      <c r="C177" s="162" t="s">
        <v>358</v>
      </c>
      <c r="D177" s="162" t="s">
        <v>175</v>
      </c>
      <c r="E177" s="163" t="s">
        <v>656</v>
      </c>
      <c r="F177" s="164" t="s">
        <v>657</v>
      </c>
      <c r="G177" s="165" t="s">
        <v>539</v>
      </c>
      <c r="H177" s="166">
        <v>12.6</v>
      </c>
      <c r="I177" s="167"/>
      <c r="J177" s="168">
        <f t="shared" si="15"/>
        <v>0</v>
      </c>
      <c r="K177" s="169"/>
      <c r="L177" s="32"/>
      <c r="M177" s="170" t="s">
        <v>1</v>
      </c>
      <c r="N177" s="135" t="s">
        <v>44</v>
      </c>
      <c r="P177" s="171">
        <f t="shared" si="16"/>
        <v>0</v>
      </c>
      <c r="Q177" s="171">
        <v>0</v>
      </c>
      <c r="R177" s="171">
        <f t="shared" si="17"/>
        <v>0</v>
      </c>
      <c r="S177" s="171">
        <v>0</v>
      </c>
      <c r="T177" s="172">
        <f t="shared" si="18"/>
        <v>0</v>
      </c>
      <c r="AR177" s="173" t="s">
        <v>460</v>
      </c>
      <c r="AT177" s="173" t="s">
        <v>175</v>
      </c>
      <c r="AU177" s="173" t="s">
        <v>85</v>
      </c>
      <c r="AY177" s="15" t="s">
        <v>172</v>
      </c>
      <c r="BE177" s="100">
        <f t="shared" si="19"/>
        <v>0</v>
      </c>
      <c r="BF177" s="100">
        <f t="shared" si="20"/>
        <v>0</v>
      </c>
      <c r="BG177" s="100">
        <f t="shared" si="21"/>
        <v>0</v>
      </c>
      <c r="BH177" s="100">
        <f t="shared" si="22"/>
        <v>0</v>
      </c>
      <c r="BI177" s="100">
        <f t="shared" si="23"/>
        <v>0</v>
      </c>
      <c r="BJ177" s="15" t="s">
        <v>89</v>
      </c>
      <c r="BK177" s="100">
        <f t="shared" si="24"/>
        <v>0</v>
      </c>
      <c r="BL177" s="15" t="s">
        <v>460</v>
      </c>
      <c r="BM177" s="173" t="s">
        <v>544</v>
      </c>
    </row>
    <row r="178" spans="2:65" s="1" customFormat="1" ht="33" customHeight="1" x14ac:dyDescent="0.2">
      <c r="B178" s="136"/>
      <c r="C178" s="162" t="s">
        <v>362</v>
      </c>
      <c r="D178" s="162" t="s">
        <v>175</v>
      </c>
      <c r="E178" s="163" t="s">
        <v>658</v>
      </c>
      <c r="F178" s="164" t="s">
        <v>659</v>
      </c>
      <c r="G178" s="165" t="s">
        <v>539</v>
      </c>
      <c r="H178" s="166">
        <v>10.5</v>
      </c>
      <c r="I178" s="167"/>
      <c r="J178" s="168">
        <f t="shared" si="15"/>
        <v>0</v>
      </c>
      <c r="K178" s="169"/>
      <c r="L178" s="32"/>
      <c r="M178" s="170" t="s">
        <v>1</v>
      </c>
      <c r="N178" s="135" t="s">
        <v>44</v>
      </c>
      <c r="P178" s="171">
        <f t="shared" si="16"/>
        <v>0</v>
      </c>
      <c r="Q178" s="171">
        <v>0</v>
      </c>
      <c r="R178" s="171">
        <f t="shared" si="17"/>
        <v>0</v>
      </c>
      <c r="S178" s="171">
        <v>0</v>
      </c>
      <c r="T178" s="172">
        <f t="shared" si="18"/>
        <v>0</v>
      </c>
      <c r="AR178" s="173" t="s">
        <v>460</v>
      </c>
      <c r="AT178" s="173" t="s">
        <v>175</v>
      </c>
      <c r="AU178" s="173" t="s">
        <v>85</v>
      </c>
      <c r="AY178" s="15" t="s">
        <v>172</v>
      </c>
      <c r="BE178" s="100">
        <f t="shared" si="19"/>
        <v>0</v>
      </c>
      <c r="BF178" s="100">
        <f t="shared" si="20"/>
        <v>0</v>
      </c>
      <c r="BG178" s="100">
        <f t="shared" si="21"/>
        <v>0</v>
      </c>
      <c r="BH178" s="100">
        <f t="shared" si="22"/>
        <v>0</v>
      </c>
      <c r="BI178" s="100">
        <f t="shared" si="23"/>
        <v>0</v>
      </c>
      <c r="BJ178" s="15" t="s">
        <v>89</v>
      </c>
      <c r="BK178" s="100">
        <f t="shared" si="24"/>
        <v>0</v>
      </c>
      <c r="BL178" s="15" t="s">
        <v>460</v>
      </c>
      <c r="BM178" s="173" t="s">
        <v>556</v>
      </c>
    </row>
    <row r="179" spans="2:65" s="1" customFormat="1" ht="16.5" customHeight="1" x14ac:dyDescent="0.2">
      <c r="B179" s="136"/>
      <c r="C179" s="162" t="s">
        <v>368</v>
      </c>
      <c r="D179" s="162" t="s">
        <v>175</v>
      </c>
      <c r="E179" s="163" t="s">
        <v>585</v>
      </c>
      <c r="F179" s="164" t="s">
        <v>586</v>
      </c>
      <c r="G179" s="165" t="s">
        <v>293</v>
      </c>
      <c r="H179" s="166"/>
      <c r="I179" s="167"/>
      <c r="J179" s="168">
        <f t="shared" si="15"/>
        <v>0</v>
      </c>
      <c r="K179" s="169"/>
      <c r="L179" s="32"/>
      <c r="M179" s="170" t="s">
        <v>1</v>
      </c>
      <c r="N179" s="135" t="s">
        <v>44</v>
      </c>
      <c r="P179" s="171">
        <f t="shared" si="16"/>
        <v>0</v>
      </c>
      <c r="Q179" s="171">
        <v>0</v>
      </c>
      <c r="R179" s="171">
        <f t="shared" si="17"/>
        <v>0</v>
      </c>
      <c r="S179" s="171">
        <v>0</v>
      </c>
      <c r="T179" s="172">
        <f t="shared" si="18"/>
        <v>0</v>
      </c>
      <c r="AR179" s="173" t="s">
        <v>460</v>
      </c>
      <c r="AT179" s="173" t="s">
        <v>175</v>
      </c>
      <c r="AU179" s="173" t="s">
        <v>85</v>
      </c>
      <c r="AY179" s="15" t="s">
        <v>172</v>
      </c>
      <c r="BE179" s="100">
        <f t="shared" si="19"/>
        <v>0</v>
      </c>
      <c r="BF179" s="100">
        <f t="shared" si="20"/>
        <v>0</v>
      </c>
      <c r="BG179" s="100">
        <f t="shared" si="21"/>
        <v>0</v>
      </c>
      <c r="BH179" s="100">
        <f t="shared" si="22"/>
        <v>0</v>
      </c>
      <c r="BI179" s="100">
        <f t="shared" si="23"/>
        <v>0</v>
      </c>
      <c r="BJ179" s="15" t="s">
        <v>89</v>
      </c>
      <c r="BK179" s="100">
        <f t="shared" si="24"/>
        <v>0</v>
      </c>
      <c r="BL179" s="15" t="s">
        <v>460</v>
      </c>
      <c r="BM179" s="173" t="s">
        <v>660</v>
      </c>
    </row>
    <row r="180" spans="2:65" s="1" customFormat="1" ht="16.5" customHeight="1" x14ac:dyDescent="0.2">
      <c r="B180" s="136"/>
      <c r="C180" s="162" t="s">
        <v>373</v>
      </c>
      <c r="D180" s="162" t="s">
        <v>175</v>
      </c>
      <c r="E180" s="163" t="s">
        <v>661</v>
      </c>
      <c r="F180" s="164" t="s">
        <v>662</v>
      </c>
      <c r="G180" s="165" t="s">
        <v>293</v>
      </c>
      <c r="H180" s="166"/>
      <c r="I180" s="167"/>
      <c r="J180" s="168">
        <f t="shared" si="15"/>
        <v>0</v>
      </c>
      <c r="K180" s="169"/>
      <c r="L180" s="32"/>
      <c r="M180" s="170" t="s">
        <v>1</v>
      </c>
      <c r="N180" s="135" t="s">
        <v>44</v>
      </c>
      <c r="P180" s="171">
        <f t="shared" si="16"/>
        <v>0</v>
      </c>
      <c r="Q180" s="171">
        <v>0</v>
      </c>
      <c r="R180" s="171">
        <f t="shared" si="17"/>
        <v>0</v>
      </c>
      <c r="S180" s="171">
        <v>0</v>
      </c>
      <c r="T180" s="172">
        <f t="shared" si="18"/>
        <v>0</v>
      </c>
      <c r="AR180" s="173" t="s">
        <v>460</v>
      </c>
      <c r="AT180" s="173" t="s">
        <v>175</v>
      </c>
      <c r="AU180" s="173" t="s">
        <v>85</v>
      </c>
      <c r="AY180" s="15" t="s">
        <v>172</v>
      </c>
      <c r="BE180" s="100">
        <f t="shared" si="19"/>
        <v>0</v>
      </c>
      <c r="BF180" s="100">
        <f t="shared" si="20"/>
        <v>0</v>
      </c>
      <c r="BG180" s="100">
        <f t="shared" si="21"/>
        <v>0</v>
      </c>
      <c r="BH180" s="100">
        <f t="shared" si="22"/>
        <v>0</v>
      </c>
      <c r="BI180" s="100">
        <f t="shared" si="23"/>
        <v>0</v>
      </c>
      <c r="BJ180" s="15" t="s">
        <v>89</v>
      </c>
      <c r="BK180" s="100">
        <f t="shared" si="24"/>
        <v>0</v>
      </c>
      <c r="BL180" s="15" t="s">
        <v>460</v>
      </c>
      <c r="BM180" s="173" t="s">
        <v>663</v>
      </c>
    </row>
    <row r="181" spans="2:65" s="1" customFormat="1" ht="16.5" customHeight="1" x14ac:dyDescent="0.2">
      <c r="B181" s="136"/>
      <c r="C181" s="162" t="s">
        <v>377</v>
      </c>
      <c r="D181" s="162" t="s">
        <v>175</v>
      </c>
      <c r="E181" s="163" t="s">
        <v>587</v>
      </c>
      <c r="F181" s="164" t="s">
        <v>588</v>
      </c>
      <c r="G181" s="165" t="s">
        <v>293</v>
      </c>
      <c r="H181" s="166"/>
      <c r="I181" s="167"/>
      <c r="J181" s="168">
        <f t="shared" si="15"/>
        <v>0</v>
      </c>
      <c r="K181" s="169"/>
      <c r="L181" s="32"/>
      <c r="M181" s="170" t="s">
        <v>1</v>
      </c>
      <c r="N181" s="135" t="s">
        <v>44</v>
      </c>
      <c r="P181" s="171">
        <f t="shared" si="16"/>
        <v>0</v>
      </c>
      <c r="Q181" s="171">
        <v>0</v>
      </c>
      <c r="R181" s="171">
        <f t="shared" si="17"/>
        <v>0</v>
      </c>
      <c r="S181" s="171">
        <v>0</v>
      </c>
      <c r="T181" s="172">
        <f t="shared" si="18"/>
        <v>0</v>
      </c>
      <c r="AR181" s="173" t="s">
        <v>460</v>
      </c>
      <c r="AT181" s="173" t="s">
        <v>175</v>
      </c>
      <c r="AU181" s="173" t="s">
        <v>85</v>
      </c>
      <c r="AY181" s="15" t="s">
        <v>172</v>
      </c>
      <c r="BE181" s="100">
        <f t="shared" si="19"/>
        <v>0</v>
      </c>
      <c r="BF181" s="100">
        <f t="shared" si="20"/>
        <v>0</v>
      </c>
      <c r="BG181" s="100">
        <f t="shared" si="21"/>
        <v>0</v>
      </c>
      <c r="BH181" s="100">
        <f t="shared" si="22"/>
        <v>0</v>
      </c>
      <c r="BI181" s="100">
        <f t="shared" si="23"/>
        <v>0</v>
      </c>
      <c r="BJ181" s="15" t="s">
        <v>89</v>
      </c>
      <c r="BK181" s="100">
        <f t="shared" si="24"/>
        <v>0</v>
      </c>
      <c r="BL181" s="15" t="s">
        <v>460</v>
      </c>
      <c r="BM181" s="173" t="s">
        <v>664</v>
      </c>
    </row>
    <row r="182" spans="2:65" s="1" customFormat="1" ht="49.9" customHeight="1" x14ac:dyDescent="0.2">
      <c r="B182" s="32"/>
      <c r="E182" s="153" t="s">
        <v>564</v>
      </c>
      <c r="F182" s="153" t="s">
        <v>565</v>
      </c>
      <c r="J182" s="133">
        <f t="shared" ref="J182:J187" si="25">BK182</f>
        <v>0</v>
      </c>
      <c r="L182" s="32"/>
      <c r="M182" s="200"/>
      <c r="T182" s="59"/>
      <c r="AT182" s="15" t="s">
        <v>77</v>
      </c>
      <c r="AU182" s="15" t="s">
        <v>78</v>
      </c>
      <c r="AY182" s="15" t="s">
        <v>566</v>
      </c>
      <c r="BK182" s="100">
        <f>SUM(BK183:BK187)</f>
        <v>0</v>
      </c>
    </row>
    <row r="183" spans="2:65" s="1" customFormat="1" ht="16.350000000000001" customHeight="1" x14ac:dyDescent="0.2">
      <c r="B183" s="32"/>
      <c r="C183" s="201" t="s">
        <v>1</v>
      </c>
      <c r="D183" s="201" t="s">
        <v>175</v>
      </c>
      <c r="E183" s="202" t="s">
        <v>1</v>
      </c>
      <c r="F183" s="203" t="s">
        <v>1</v>
      </c>
      <c r="G183" s="204" t="s">
        <v>1</v>
      </c>
      <c r="H183" s="205"/>
      <c r="I183" s="206"/>
      <c r="J183" s="207">
        <f t="shared" si="25"/>
        <v>0</v>
      </c>
      <c r="K183" s="208"/>
      <c r="L183" s="32"/>
      <c r="M183" s="209" t="s">
        <v>1</v>
      </c>
      <c r="N183" s="210" t="s">
        <v>44</v>
      </c>
      <c r="T183" s="59"/>
      <c r="AT183" s="15" t="s">
        <v>566</v>
      </c>
      <c r="AU183" s="15" t="s">
        <v>85</v>
      </c>
      <c r="AY183" s="15" t="s">
        <v>566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15" t="s">
        <v>89</v>
      </c>
      <c r="BK183" s="100">
        <f>I183*H183</f>
        <v>0</v>
      </c>
    </row>
    <row r="184" spans="2:65" s="1" customFormat="1" ht="16.350000000000001" customHeight="1" x14ac:dyDescent="0.2">
      <c r="B184" s="32"/>
      <c r="C184" s="201" t="s">
        <v>1</v>
      </c>
      <c r="D184" s="201" t="s">
        <v>175</v>
      </c>
      <c r="E184" s="202" t="s">
        <v>1</v>
      </c>
      <c r="F184" s="203" t="s">
        <v>1</v>
      </c>
      <c r="G184" s="204" t="s">
        <v>1</v>
      </c>
      <c r="H184" s="205"/>
      <c r="I184" s="206"/>
      <c r="J184" s="207">
        <f t="shared" si="25"/>
        <v>0</v>
      </c>
      <c r="K184" s="208"/>
      <c r="L184" s="32"/>
      <c r="M184" s="209" t="s">
        <v>1</v>
      </c>
      <c r="N184" s="210" t="s">
        <v>44</v>
      </c>
      <c r="T184" s="59"/>
      <c r="AT184" s="15" t="s">
        <v>566</v>
      </c>
      <c r="AU184" s="15" t="s">
        <v>85</v>
      </c>
      <c r="AY184" s="15" t="s">
        <v>566</v>
      </c>
      <c r="BE184" s="100">
        <f>IF(N184="základná",J184,0)</f>
        <v>0</v>
      </c>
      <c r="BF184" s="100">
        <f>IF(N184="znížená",J184,0)</f>
        <v>0</v>
      </c>
      <c r="BG184" s="100">
        <f>IF(N184="zákl. prenesená",J184,0)</f>
        <v>0</v>
      </c>
      <c r="BH184" s="100">
        <f>IF(N184="zníž. prenesená",J184,0)</f>
        <v>0</v>
      </c>
      <c r="BI184" s="100">
        <f>IF(N184="nulová",J184,0)</f>
        <v>0</v>
      </c>
      <c r="BJ184" s="15" t="s">
        <v>89</v>
      </c>
      <c r="BK184" s="100">
        <f>I184*H184</f>
        <v>0</v>
      </c>
    </row>
    <row r="185" spans="2:65" s="1" customFormat="1" ht="16.350000000000001" customHeight="1" x14ac:dyDescent="0.2">
      <c r="B185" s="32"/>
      <c r="C185" s="201" t="s">
        <v>1</v>
      </c>
      <c r="D185" s="201" t="s">
        <v>175</v>
      </c>
      <c r="E185" s="202" t="s">
        <v>1</v>
      </c>
      <c r="F185" s="203" t="s">
        <v>1</v>
      </c>
      <c r="G185" s="204" t="s">
        <v>1</v>
      </c>
      <c r="H185" s="205"/>
      <c r="I185" s="206"/>
      <c r="J185" s="207">
        <f t="shared" si="25"/>
        <v>0</v>
      </c>
      <c r="K185" s="208"/>
      <c r="L185" s="32"/>
      <c r="M185" s="209" t="s">
        <v>1</v>
      </c>
      <c r="N185" s="210" t="s">
        <v>44</v>
      </c>
      <c r="T185" s="59"/>
      <c r="AT185" s="15" t="s">
        <v>566</v>
      </c>
      <c r="AU185" s="15" t="s">
        <v>85</v>
      </c>
      <c r="AY185" s="15" t="s">
        <v>566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15" t="s">
        <v>89</v>
      </c>
      <c r="BK185" s="100">
        <f>I185*H185</f>
        <v>0</v>
      </c>
    </row>
    <row r="186" spans="2:65" s="1" customFormat="1" ht="16.350000000000001" customHeight="1" x14ac:dyDescent="0.2">
      <c r="B186" s="32"/>
      <c r="C186" s="201" t="s">
        <v>1</v>
      </c>
      <c r="D186" s="201" t="s">
        <v>175</v>
      </c>
      <c r="E186" s="202" t="s">
        <v>1</v>
      </c>
      <c r="F186" s="203" t="s">
        <v>1</v>
      </c>
      <c r="G186" s="204" t="s">
        <v>1</v>
      </c>
      <c r="H186" s="205"/>
      <c r="I186" s="206"/>
      <c r="J186" s="207">
        <f t="shared" si="25"/>
        <v>0</v>
      </c>
      <c r="K186" s="208"/>
      <c r="L186" s="32"/>
      <c r="M186" s="209" t="s">
        <v>1</v>
      </c>
      <c r="N186" s="210" t="s">
        <v>44</v>
      </c>
      <c r="T186" s="59"/>
      <c r="AT186" s="15" t="s">
        <v>566</v>
      </c>
      <c r="AU186" s="15" t="s">
        <v>85</v>
      </c>
      <c r="AY186" s="15" t="s">
        <v>566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15" t="s">
        <v>89</v>
      </c>
      <c r="BK186" s="100">
        <f>I186*H186</f>
        <v>0</v>
      </c>
    </row>
    <row r="187" spans="2:65" s="1" customFormat="1" ht="16.350000000000001" customHeight="1" x14ac:dyDescent="0.2">
      <c r="B187" s="32"/>
      <c r="C187" s="201" t="s">
        <v>1</v>
      </c>
      <c r="D187" s="201" t="s">
        <v>175</v>
      </c>
      <c r="E187" s="202" t="s">
        <v>1</v>
      </c>
      <c r="F187" s="203" t="s">
        <v>1</v>
      </c>
      <c r="G187" s="204" t="s">
        <v>1</v>
      </c>
      <c r="H187" s="205"/>
      <c r="I187" s="206"/>
      <c r="J187" s="207">
        <f t="shared" si="25"/>
        <v>0</v>
      </c>
      <c r="K187" s="208"/>
      <c r="L187" s="32"/>
      <c r="M187" s="209" t="s">
        <v>1</v>
      </c>
      <c r="N187" s="210" t="s">
        <v>44</v>
      </c>
      <c r="O187" s="211"/>
      <c r="P187" s="211"/>
      <c r="Q187" s="211"/>
      <c r="R187" s="211"/>
      <c r="S187" s="211"/>
      <c r="T187" s="212"/>
      <c r="AT187" s="15" t="s">
        <v>566</v>
      </c>
      <c r="AU187" s="15" t="s">
        <v>85</v>
      </c>
      <c r="AY187" s="15" t="s">
        <v>566</v>
      </c>
      <c r="BE187" s="100">
        <f>IF(N187="základná",J187,0)</f>
        <v>0</v>
      </c>
      <c r="BF187" s="100">
        <f>IF(N187="znížená",J187,0)</f>
        <v>0</v>
      </c>
      <c r="BG187" s="100">
        <f>IF(N187="zákl. prenesená",J187,0)</f>
        <v>0</v>
      </c>
      <c r="BH187" s="100">
        <f>IF(N187="zníž. prenesená",J187,0)</f>
        <v>0</v>
      </c>
      <c r="BI187" s="100">
        <f>IF(N187="nulová",J187,0)</f>
        <v>0</v>
      </c>
      <c r="BJ187" s="15" t="s">
        <v>89</v>
      </c>
      <c r="BK187" s="100">
        <f>I187*H187</f>
        <v>0</v>
      </c>
    </row>
    <row r="188" spans="2:65" s="1" customFormat="1" ht="6.95" customHeight="1" x14ac:dyDescent="0.2"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32"/>
    </row>
  </sheetData>
  <autoFilter ref="C133:K187" xr:uid="{00000000-0009-0000-0000-000002000000}"/>
  <mergeCells count="17">
    <mergeCell ref="E20:H20"/>
    <mergeCell ref="E29:H29"/>
    <mergeCell ref="E126:H126"/>
    <mergeCell ref="L2:V2"/>
    <mergeCell ref="D108:F108"/>
    <mergeCell ref="D109:F109"/>
    <mergeCell ref="D110:F110"/>
    <mergeCell ref="E122:H122"/>
    <mergeCell ref="E124:H124"/>
    <mergeCell ref="E85:H85"/>
    <mergeCell ref="E87:H87"/>
    <mergeCell ref="E89:H89"/>
    <mergeCell ref="D106:F106"/>
    <mergeCell ref="D107:F107"/>
    <mergeCell ref="E7:H7"/>
    <mergeCell ref="E9:H9"/>
    <mergeCell ref="E11:H11"/>
  </mergeCells>
  <dataValidations count="2">
    <dataValidation type="list" allowBlank="1" showInputMessage="1" showErrorMessage="1" error="Povolené sú hodnoty K, M." sqref="D183:D188" xr:uid="{00000000-0002-0000-0200-000000000000}">
      <formula1>"K, M"</formula1>
    </dataValidation>
    <dataValidation type="list" allowBlank="1" showInputMessage="1" showErrorMessage="1" error="Povolené sú hodnoty základná, znížená, nulová." sqref="N183:N188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9"/>
  <sheetViews>
    <sheetView showGridLines="0" topLeftCell="A177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68" t="s">
        <v>5</v>
      </c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5" t="s">
        <v>95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</row>
    <row r="4" spans="2:46" ht="24.95" customHeight="1" x14ac:dyDescent="0.2">
      <c r="B4" s="18"/>
      <c r="D4" s="19" t="s">
        <v>110</v>
      </c>
      <c r="L4" s="18"/>
      <c r="M4" s="107" t="s">
        <v>9</v>
      </c>
      <c r="AT4" s="15" t="s">
        <v>3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15</v>
      </c>
      <c r="L6" s="18"/>
    </row>
    <row r="7" spans="2:46" ht="16.5" customHeight="1" x14ac:dyDescent="0.2">
      <c r="B7" s="18"/>
      <c r="E7" s="273" t="str">
        <f>'Rekapitulácia stavby'!K6</f>
        <v xml:space="preserve">Rekonštrukcia spŕch v Energetickom centre - DPB, a.s., Olejkárska 1 </v>
      </c>
      <c r="F7" s="274"/>
      <c r="G7" s="274"/>
      <c r="H7" s="274"/>
      <c r="L7" s="18"/>
    </row>
    <row r="8" spans="2:46" ht="12" customHeight="1" x14ac:dyDescent="0.2">
      <c r="B8" s="18"/>
      <c r="D8" s="25" t="s">
        <v>120</v>
      </c>
      <c r="L8" s="18"/>
    </row>
    <row r="9" spans="2:46" s="1" customFormat="1" ht="16.5" customHeight="1" x14ac:dyDescent="0.2">
      <c r="B9" s="32"/>
      <c r="E9" s="273" t="s">
        <v>121</v>
      </c>
      <c r="F9" s="275"/>
      <c r="G9" s="275"/>
      <c r="H9" s="275"/>
      <c r="L9" s="32"/>
    </row>
    <row r="10" spans="2:46" s="1" customFormat="1" ht="12" customHeight="1" x14ac:dyDescent="0.2">
      <c r="B10" s="32"/>
      <c r="D10" s="25" t="s">
        <v>567</v>
      </c>
      <c r="L10" s="32"/>
    </row>
    <row r="11" spans="2:46" s="1" customFormat="1" ht="16.5" customHeight="1" x14ac:dyDescent="0.2">
      <c r="B11" s="32"/>
      <c r="E11" s="221" t="s">
        <v>665</v>
      </c>
      <c r="F11" s="275"/>
      <c r="G11" s="275"/>
      <c r="H11" s="27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5" t="s">
        <v>17</v>
      </c>
      <c r="F13" s="23" t="s">
        <v>1</v>
      </c>
      <c r="I13" s="25" t="s">
        <v>18</v>
      </c>
      <c r="J13" s="23" t="s">
        <v>1</v>
      </c>
      <c r="L13" s="32"/>
    </row>
    <row r="14" spans="2:46" s="1" customFormat="1" ht="12" customHeight="1" x14ac:dyDescent="0.2">
      <c r="B14" s="32"/>
      <c r="D14" s="25" t="s">
        <v>19</v>
      </c>
      <c r="F14" s="23" t="s">
        <v>32</v>
      </c>
      <c r="I14" s="25" t="s">
        <v>21</v>
      </c>
      <c r="J14" s="55" t="str">
        <f>'Rekapitulácia stavby'!AN8</f>
        <v>24. 1. 2024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5" t="s">
        <v>23</v>
      </c>
      <c r="I16" s="25" t="s">
        <v>24</v>
      </c>
      <c r="J16" s="23" t="str">
        <f>IF('Rekapitulácia stavby'!AN10="","",'Rekapitulácia stavby'!AN10)</f>
        <v>00492736</v>
      </c>
      <c r="L16" s="32"/>
    </row>
    <row r="17" spans="2:12" s="1" customFormat="1" ht="18" customHeight="1" x14ac:dyDescent="0.2">
      <c r="B17" s="32"/>
      <c r="E17" s="23" t="str">
        <f>IF('Rekapitulácia stavby'!E11="","",'Rekapitulácia stavby'!E11)</f>
        <v>Dopravný podnik Bratislava, akciová spoločnosť</v>
      </c>
      <c r="I17" s="25" t="s">
        <v>27</v>
      </c>
      <c r="J17" s="23" t="str">
        <f>IF('Rekapitulácia stavby'!AN11="","",'Rekapitulácia stavby'!AN11)</f>
        <v>SK2020298786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5" t="s">
        <v>29</v>
      </c>
      <c r="I19" s="25" t="s">
        <v>24</v>
      </c>
      <c r="J19" s="26" t="str">
        <f>'Rekapitulácia stavby'!AN13</f>
        <v>Vyplň údaj</v>
      </c>
      <c r="L19" s="32"/>
    </row>
    <row r="20" spans="2:12" s="1" customFormat="1" ht="18" customHeight="1" x14ac:dyDescent="0.2">
      <c r="B20" s="32"/>
      <c r="E20" s="276" t="str">
        <f>'Rekapitulácia stavby'!E14</f>
        <v>Vyplň údaj</v>
      </c>
      <c r="F20" s="251"/>
      <c r="G20" s="251"/>
      <c r="H20" s="251"/>
      <c r="I20" s="25" t="s">
        <v>27</v>
      </c>
      <c r="J20" s="26" t="str">
        <f>'Rekapitulácia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5" t="s">
        <v>31</v>
      </c>
      <c r="I22" s="25" t="s">
        <v>24</v>
      </c>
      <c r="J22" s="23" t="str">
        <f>IF('Rekapitulácia stavby'!AN16="","",'Rekapitulácia stavby'!AN16)</f>
        <v/>
      </c>
      <c r="L22" s="32"/>
    </row>
    <row r="23" spans="2:12" s="1" customFormat="1" ht="18" customHeight="1" x14ac:dyDescent="0.2">
      <c r="B23" s="32"/>
      <c r="E23" s="23" t="str">
        <f>IF('Rekapitulácia stavby'!E17="","",'Rekapitulácia stavby'!E17)</f>
        <v xml:space="preserve"> </v>
      </c>
      <c r="I23" s="25" t="s">
        <v>27</v>
      </c>
      <c r="J23" s="23" t="str">
        <f>IF('Rekapitulácia stavby'!AN17="","",'Rekapitulácia stavby'!AN17)</f>
        <v/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5" t="s">
        <v>34</v>
      </c>
      <c r="I25" s="25" t="s">
        <v>24</v>
      </c>
      <c r="J25" s="23" t="str">
        <f>IF('Rekapitulácia stavby'!AN19="","",'Rekapitulácia stavby'!AN19)</f>
        <v/>
      </c>
      <c r="L25" s="32"/>
    </row>
    <row r="26" spans="2:12" s="1" customFormat="1" ht="18" customHeight="1" x14ac:dyDescent="0.2">
      <c r="B26" s="32"/>
      <c r="E26" s="23" t="str">
        <f>IF('Rekapitulácia stavby'!E20="","",'Rekapitulácia stavby'!E20)</f>
        <v xml:space="preserve"> </v>
      </c>
      <c r="I26" s="25" t="s">
        <v>27</v>
      </c>
      <c r="J26" s="23" t="str">
        <f>IF('Rekapitulácia stavby'!AN20="","",'Rekapitulácia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5" t="s">
        <v>35</v>
      </c>
      <c r="L28" s="32"/>
    </row>
    <row r="29" spans="2:12" s="7" customFormat="1" ht="16.5" customHeight="1" x14ac:dyDescent="0.2">
      <c r="B29" s="108"/>
      <c r="E29" s="256" t="s">
        <v>1</v>
      </c>
      <c r="F29" s="256"/>
      <c r="G29" s="256"/>
      <c r="H29" s="256"/>
      <c r="L29" s="108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 x14ac:dyDescent="0.2">
      <c r="B32" s="32"/>
      <c r="D32" s="23" t="s">
        <v>122</v>
      </c>
      <c r="J32" s="31">
        <f>J98</f>
        <v>0</v>
      </c>
      <c r="L32" s="32"/>
    </row>
    <row r="33" spans="2:12" s="1" customFormat="1" ht="14.45" customHeight="1" x14ac:dyDescent="0.2">
      <c r="B33" s="32"/>
      <c r="D33" s="30" t="s">
        <v>99</v>
      </c>
      <c r="J33" s="31">
        <f>J107</f>
        <v>0</v>
      </c>
      <c r="L33" s="32"/>
    </row>
    <row r="34" spans="2:12" s="1" customFormat="1" ht="25.35" customHeight="1" x14ac:dyDescent="0.2">
      <c r="B34" s="32"/>
      <c r="D34" s="109" t="s">
        <v>38</v>
      </c>
      <c r="J34" s="69">
        <f>ROUND(J32 + J33, 2)</f>
        <v>0</v>
      </c>
      <c r="L34" s="32"/>
    </row>
    <row r="35" spans="2:12" s="1" customFormat="1" ht="6.95" customHeight="1" x14ac:dyDescent="0.2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5" customHeight="1" x14ac:dyDescent="0.2">
      <c r="B36" s="32"/>
      <c r="F36" s="35" t="s">
        <v>40</v>
      </c>
      <c r="I36" s="35" t="s">
        <v>39</v>
      </c>
      <c r="J36" s="35" t="s">
        <v>41</v>
      </c>
      <c r="L36" s="32"/>
    </row>
    <row r="37" spans="2:12" s="1" customFormat="1" ht="14.45" customHeight="1" x14ac:dyDescent="0.2">
      <c r="B37" s="32"/>
      <c r="D37" s="58" t="s">
        <v>42</v>
      </c>
      <c r="E37" s="37" t="s">
        <v>43</v>
      </c>
      <c r="F37" s="110">
        <f>ROUND((ROUND((SUM(BE107:BE114) + SUM(BE136:BE192)),  2) + SUM(BE194:BE198)), 2)</f>
        <v>0</v>
      </c>
      <c r="G37" s="111"/>
      <c r="H37" s="111"/>
      <c r="I37" s="112">
        <v>0.2</v>
      </c>
      <c r="J37" s="110">
        <f>ROUND((ROUND(((SUM(BE107:BE114) + SUM(BE136:BE192))*I37),  2) + (SUM(BE194:BE198)*I37)), 2)</f>
        <v>0</v>
      </c>
      <c r="L37" s="32"/>
    </row>
    <row r="38" spans="2:12" s="1" customFormat="1" ht="14.45" customHeight="1" x14ac:dyDescent="0.2">
      <c r="B38" s="32"/>
      <c r="E38" s="37" t="s">
        <v>44</v>
      </c>
      <c r="F38" s="110">
        <f>ROUND((ROUND((SUM(BF107:BF114) + SUM(BF136:BF192)),  2) + SUM(BF194:BF198)), 2)</f>
        <v>0</v>
      </c>
      <c r="G38" s="111"/>
      <c r="H38" s="111"/>
      <c r="I38" s="112">
        <v>0.2</v>
      </c>
      <c r="J38" s="110">
        <f>ROUND((ROUND(((SUM(BF107:BF114) + SUM(BF136:BF192))*I38),  2) + (SUM(BF194:BF198)*I38)), 2)</f>
        <v>0</v>
      </c>
      <c r="L38" s="32"/>
    </row>
    <row r="39" spans="2:12" s="1" customFormat="1" ht="14.45" hidden="1" customHeight="1" x14ac:dyDescent="0.2">
      <c r="B39" s="32"/>
      <c r="E39" s="25" t="s">
        <v>45</v>
      </c>
      <c r="F39" s="89">
        <f>ROUND((ROUND((SUM(BG107:BG114) + SUM(BG136:BG192)),  2) + SUM(BG194:BG198)), 2)</f>
        <v>0</v>
      </c>
      <c r="I39" s="113">
        <v>0.2</v>
      </c>
      <c r="J39" s="89">
        <f>0</f>
        <v>0</v>
      </c>
      <c r="L39" s="32"/>
    </row>
    <row r="40" spans="2:12" s="1" customFormat="1" ht="14.45" hidden="1" customHeight="1" x14ac:dyDescent="0.2">
      <c r="B40" s="32"/>
      <c r="E40" s="25" t="s">
        <v>46</v>
      </c>
      <c r="F40" s="89">
        <f>ROUND((ROUND((SUM(BH107:BH114) + SUM(BH136:BH192)),  2) + SUM(BH194:BH198)), 2)</f>
        <v>0</v>
      </c>
      <c r="I40" s="113">
        <v>0.2</v>
      </c>
      <c r="J40" s="89">
        <f>0</f>
        <v>0</v>
      </c>
      <c r="L40" s="32"/>
    </row>
    <row r="41" spans="2:12" s="1" customFormat="1" ht="14.45" hidden="1" customHeight="1" x14ac:dyDescent="0.2">
      <c r="B41" s="32"/>
      <c r="E41" s="37" t="s">
        <v>47</v>
      </c>
      <c r="F41" s="110">
        <f>ROUND((ROUND((SUM(BI107:BI114) + SUM(BI136:BI192)),  2) + SUM(BI194:BI198)), 2)</f>
        <v>0</v>
      </c>
      <c r="G41" s="111"/>
      <c r="H41" s="111"/>
      <c r="I41" s="112">
        <v>0</v>
      </c>
      <c r="J41" s="110">
        <f>0</f>
        <v>0</v>
      </c>
      <c r="L41" s="32"/>
    </row>
    <row r="42" spans="2:12" s="1" customFormat="1" ht="6.95" customHeight="1" x14ac:dyDescent="0.2">
      <c r="B42" s="32"/>
      <c r="L42" s="32"/>
    </row>
    <row r="43" spans="2:12" s="1" customFormat="1" ht="25.35" customHeight="1" x14ac:dyDescent="0.2">
      <c r="B43" s="32"/>
      <c r="C43" s="104"/>
      <c r="D43" s="114" t="s">
        <v>48</v>
      </c>
      <c r="E43" s="60"/>
      <c r="F43" s="60"/>
      <c r="G43" s="115" t="s">
        <v>49</v>
      </c>
      <c r="H43" s="116" t="s">
        <v>50</v>
      </c>
      <c r="I43" s="60"/>
      <c r="J43" s="117">
        <f>SUM(J34:J41)</f>
        <v>0</v>
      </c>
      <c r="K43" s="118"/>
      <c r="L43" s="32"/>
    </row>
    <row r="44" spans="2:12" s="1" customFormat="1" ht="14.45" customHeight="1" x14ac:dyDescent="0.2">
      <c r="B44" s="32"/>
      <c r="L44" s="32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75" x14ac:dyDescent="0.2">
      <c r="B61" s="32"/>
      <c r="D61" s="46" t="s">
        <v>53</v>
      </c>
      <c r="E61" s="34"/>
      <c r="F61" s="119" t="s">
        <v>54</v>
      </c>
      <c r="G61" s="46" t="s">
        <v>53</v>
      </c>
      <c r="H61" s="34"/>
      <c r="I61" s="34"/>
      <c r="J61" s="120" t="s">
        <v>54</v>
      </c>
      <c r="K61" s="34"/>
      <c r="L61" s="32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2.75" x14ac:dyDescent="0.2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75" x14ac:dyDescent="0.2">
      <c r="B76" s="32"/>
      <c r="D76" s="46" t="s">
        <v>53</v>
      </c>
      <c r="E76" s="34"/>
      <c r="F76" s="119" t="s">
        <v>54</v>
      </c>
      <c r="G76" s="46" t="s">
        <v>53</v>
      </c>
      <c r="H76" s="34"/>
      <c r="I76" s="34"/>
      <c r="J76" s="120" t="s">
        <v>54</v>
      </c>
      <c r="K76" s="34"/>
      <c r="L76" s="32"/>
    </row>
    <row r="77" spans="2:12" s="1" customFormat="1" ht="14.45" customHeight="1" x14ac:dyDescent="0.2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 x14ac:dyDescent="0.2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 x14ac:dyDescent="0.2">
      <c r="B82" s="32"/>
      <c r="C82" s="19" t="s">
        <v>123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5" t="s">
        <v>15</v>
      </c>
      <c r="L84" s="32"/>
    </row>
    <row r="85" spans="2:12" s="1" customFormat="1" ht="16.5" customHeight="1" x14ac:dyDescent="0.2">
      <c r="B85" s="32"/>
      <c r="E85" s="273" t="str">
        <f>E7</f>
        <v xml:space="preserve">Rekonštrukcia spŕch v Energetickom centre - DPB, a.s., Olejkárska 1 </v>
      </c>
      <c r="F85" s="274"/>
      <c r="G85" s="274"/>
      <c r="H85" s="274"/>
      <c r="L85" s="32"/>
    </row>
    <row r="86" spans="2:12" ht="12" customHeight="1" x14ac:dyDescent="0.2">
      <c r="B86" s="18"/>
      <c r="C86" s="25" t="s">
        <v>120</v>
      </c>
      <c r="L86" s="18"/>
    </row>
    <row r="87" spans="2:12" s="1" customFormat="1" ht="16.5" customHeight="1" x14ac:dyDescent="0.2">
      <c r="B87" s="32"/>
      <c r="E87" s="273" t="s">
        <v>121</v>
      </c>
      <c r="F87" s="275"/>
      <c r="G87" s="275"/>
      <c r="H87" s="275"/>
      <c r="L87" s="32"/>
    </row>
    <row r="88" spans="2:12" s="1" customFormat="1" ht="12" customHeight="1" x14ac:dyDescent="0.2">
      <c r="B88" s="32"/>
      <c r="C88" s="25" t="s">
        <v>567</v>
      </c>
      <c r="L88" s="32"/>
    </row>
    <row r="89" spans="2:12" s="1" customFormat="1" ht="16.5" customHeight="1" x14ac:dyDescent="0.2">
      <c r="B89" s="32"/>
      <c r="E89" s="221" t="str">
        <f>E11</f>
        <v>02 - Zdravotechnika, vykurovanie</v>
      </c>
      <c r="F89" s="275"/>
      <c r="G89" s="275"/>
      <c r="H89" s="27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5" t="s">
        <v>19</v>
      </c>
      <c r="F91" s="23" t="str">
        <f>F14</f>
        <v xml:space="preserve"> </v>
      </c>
      <c r="I91" s="25" t="s">
        <v>21</v>
      </c>
      <c r="J91" s="55" t="str">
        <f>IF(J14="","",J14)</f>
        <v>24. 1. 2024</v>
      </c>
      <c r="L91" s="32"/>
    </row>
    <row r="92" spans="2:12" s="1" customFormat="1" ht="6.95" customHeight="1" x14ac:dyDescent="0.2">
      <c r="B92" s="32"/>
      <c r="L92" s="32"/>
    </row>
    <row r="93" spans="2:12" s="1" customFormat="1" ht="15.2" customHeight="1" x14ac:dyDescent="0.2">
      <c r="B93" s="32"/>
      <c r="C93" s="25" t="s">
        <v>23</v>
      </c>
      <c r="F93" s="23" t="str">
        <f>E17</f>
        <v>Dopravný podnik Bratislava, akciová spoločnosť</v>
      </c>
      <c r="I93" s="25" t="s">
        <v>31</v>
      </c>
      <c r="J93" s="28" t="str">
        <f>E23</f>
        <v xml:space="preserve"> </v>
      </c>
      <c r="L93" s="32"/>
    </row>
    <row r="94" spans="2:12" s="1" customFormat="1" ht="15.2" customHeight="1" x14ac:dyDescent="0.2">
      <c r="B94" s="32"/>
      <c r="C94" s="25" t="s">
        <v>29</v>
      </c>
      <c r="F94" s="23" t="str">
        <f>IF(E20="","",E20)</f>
        <v>Vyplň údaj</v>
      </c>
      <c r="I94" s="25" t="s">
        <v>34</v>
      </c>
      <c r="J94" s="28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21" t="s">
        <v>124</v>
      </c>
      <c r="D96" s="104"/>
      <c r="E96" s="104"/>
      <c r="F96" s="104"/>
      <c r="G96" s="104"/>
      <c r="H96" s="104"/>
      <c r="I96" s="104"/>
      <c r="J96" s="122" t="s">
        <v>125</v>
      </c>
      <c r="K96" s="104"/>
      <c r="L96" s="32"/>
    </row>
    <row r="97" spans="2:65" s="1" customFormat="1" ht="10.35" customHeight="1" x14ac:dyDescent="0.2">
      <c r="B97" s="32"/>
      <c r="L97" s="32"/>
    </row>
    <row r="98" spans="2:65" s="1" customFormat="1" ht="22.9" customHeight="1" x14ac:dyDescent="0.2">
      <c r="B98" s="32"/>
      <c r="C98" s="123" t="s">
        <v>126</v>
      </c>
      <c r="J98" s="69">
        <f>J136</f>
        <v>0</v>
      </c>
      <c r="L98" s="32"/>
      <c r="AU98" s="15" t="s">
        <v>127</v>
      </c>
    </row>
    <row r="99" spans="2:65" s="8" customFormat="1" ht="24.95" customHeight="1" x14ac:dyDescent="0.2">
      <c r="B99" s="124"/>
      <c r="D99" s="125" t="s">
        <v>666</v>
      </c>
      <c r="E99" s="126"/>
      <c r="F99" s="126"/>
      <c r="G99" s="126"/>
      <c r="H99" s="126"/>
      <c r="I99" s="126"/>
      <c r="J99" s="127">
        <f>J137</f>
        <v>0</v>
      </c>
      <c r="L99" s="124"/>
    </row>
    <row r="100" spans="2:65" s="8" customFormat="1" ht="24.95" customHeight="1" x14ac:dyDescent="0.2">
      <c r="B100" s="124"/>
      <c r="D100" s="125" t="s">
        <v>667</v>
      </c>
      <c r="E100" s="126"/>
      <c r="F100" s="126"/>
      <c r="G100" s="126"/>
      <c r="H100" s="126"/>
      <c r="I100" s="126"/>
      <c r="J100" s="127">
        <f>J144</f>
        <v>0</v>
      </c>
      <c r="L100" s="124"/>
    </row>
    <row r="101" spans="2:65" s="8" customFormat="1" ht="24.95" customHeight="1" x14ac:dyDescent="0.2">
      <c r="B101" s="124"/>
      <c r="D101" s="125" t="s">
        <v>668</v>
      </c>
      <c r="E101" s="126"/>
      <c r="F101" s="126"/>
      <c r="G101" s="126"/>
      <c r="H101" s="126"/>
      <c r="I101" s="126"/>
      <c r="J101" s="127">
        <f>J162</f>
        <v>0</v>
      </c>
      <c r="L101" s="124"/>
    </row>
    <row r="102" spans="2:65" s="8" customFormat="1" ht="24.95" customHeight="1" x14ac:dyDescent="0.2">
      <c r="B102" s="124"/>
      <c r="D102" s="125" t="s">
        <v>669</v>
      </c>
      <c r="E102" s="126"/>
      <c r="F102" s="126"/>
      <c r="G102" s="126"/>
      <c r="H102" s="126"/>
      <c r="I102" s="126"/>
      <c r="J102" s="127">
        <f>J170</f>
        <v>0</v>
      </c>
      <c r="L102" s="124"/>
    </row>
    <row r="103" spans="2:65" s="8" customFormat="1" ht="24.95" customHeight="1" x14ac:dyDescent="0.2">
      <c r="B103" s="124"/>
      <c r="D103" s="125" t="s">
        <v>670</v>
      </c>
      <c r="E103" s="126"/>
      <c r="F103" s="126"/>
      <c r="G103" s="126"/>
      <c r="H103" s="126"/>
      <c r="I103" s="126"/>
      <c r="J103" s="127">
        <f>J180</f>
        <v>0</v>
      </c>
      <c r="L103" s="124"/>
    </row>
    <row r="104" spans="2:65" s="8" customFormat="1" ht="21.75" customHeight="1" x14ac:dyDescent="0.2">
      <c r="B104" s="124"/>
      <c r="D104" s="132" t="s">
        <v>148</v>
      </c>
      <c r="J104" s="133">
        <f>J193</f>
        <v>0</v>
      </c>
      <c r="L104" s="124"/>
    </row>
    <row r="105" spans="2:65" s="1" customFormat="1" ht="21.75" customHeight="1" x14ac:dyDescent="0.2">
      <c r="B105" s="32"/>
      <c r="L105" s="32"/>
    </row>
    <row r="106" spans="2:65" s="1" customFormat="1" ht="6.95" customHeight="1" x14ac:dyDescent="0.2">
      <c r="B106" s="32"/>
      <c r="L106" s="32"/>
    </row>
    <row r="107" spans="2:65" s="1" customFormat="1" ht="29.25" customHeight="1" x14ac:dyDescent="0.2">
      <c r="B107" s="32"/>
      <c r="C107" s="123" t="s">
        <v>149</v>
      </c>
      <c r="J107" s="134">
        <f>ROUND(J108 + J109 + J110 + J111 + J112 + J113,2)</f>
        <v>0</v>
      </c>
      <c r="L107" s="32"/>
      <c r="N107" s="135" t="s">
        <v>42</v>
      </c>
    </row>
    <row r="108" spans="2:65" s="1" customFormat="1" ht="18" customHeight="1" x14ac:dyDescent="0.2">
      <c r="B108" s="136"/>
      <c r="C108" s="137"/>
      <c r="D108" s="244" t="s">
        <v>150</v>
      </c>
      <c r="E108" s="272"/>
      <c r="F108" s="272"/>
      <c r="G108" s="137"/>
      <c r="H108" s="137"/>
      <c r="I108" s="137"/>
      <c r="J108" s="97">
        <v>0</v>
      </c>
      <c r="K108" s="137"/>
      <c r="L108" s="136"/>
      <c r="M108" s="137"/>
      <c r="N108" s="139" t="s">
        <v>44</v>
      </c>
      <c r="O108" s="137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40" t="s">
        <v>151</v>
      </c>
      <c r="AZ108" s="137"/>
      <c r="BA108" s="137"/>
      <c r="BB108" s="137"/>
      <c r="BC108" s="137"/>
      <c r="BD108" s="137"/>
      <c r="BE108" s="141">
        <f t="shared" ref="BE108:BE113" si="0">IF(N108="základná",J108,0)</f>
        <v>0</v>
      </c>
      <c r="BF108" s="141">
        <f t="shared" ref="BF108:BF113" si="1">IF(N108="znížená",J108,0)</f>
        <v>0</v>
      </c>
      <c r="BG108" s="141">
        <f t="shared" ref="BG108:BG113" si="2">IF(N108="zákl. prenesená",J108,0)</f>
        <v>0</v>
      </c>
      <c r="BH108" s="141">
        <f t="shared" ref="BH108:BH113" si="3">IF(N108="zníž. prenesená",J108,0)</f>
        <v>0</v>
      </c>
      <c r="BI108" s="141">
        <f t="shared" ref="BI108:BI113" si="4">IF(N108="nulová",J108,0)</f>
        <v>0</v>
      </c>
      <c r="BJ108" s="140" t="s">
        <v>89</v>
      </c>
      <c r="BK108" s="137"/>
      <c r="BL108" s="137"/>
      <c r="BM108" s="137"/>
    </row>
    <row r="109" spans="2:65" s="1" customFormat="1" ht="18" customHeight="1" x14ac:dyDescent="0.2">
      <c r="B109" s="136"/>
      <c r="C109" s="137"/>
      <c r="D109" s="244" t="s">
        <v>152</v>
      </c>
      <c r="E109" s="272"/>
      <c r="F109" s="272"/>
      <c r="G109" s="137"/>
      <c r="H109" s="137"/>
      <c r="I109" s="137"/>
      <c r="J109" s="97">
        <v>0</v>
      </c>
      <c r="K109" s="137"/>
      <c r="L109" s="136"/>
      <c r="M109" s="137"/>
      <c r="N109" s="139" t="s">
        <v>44</v>
      </c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40" t="s">
        <v>151</v>
      </c>
      <c r="AZ109" s="137"/>
      <c r="BA109" s="137"/>
      <c r="BB109" s="137"/>
      <c r="BC109" s="137"/>
      <c r="BD109" s="137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89</v>
      </c>
      <c r="BK109" s="137"/>
      <c r="BL109" s="137"/>
      <c r="BM109" s="137"/>
    </row>
    <row r="110" spans="2:65" s="1" customFormat="1" ht="18" customHeight="1" x14ac:dyDescent="0.2">
      <c r="B110" s="136"/>
      <c r="C110" s="137"/>
      <c r="D110" s="244" t="s">
        <v>153</v>
      </c>
      <c r="E110" s="272"/>
      <c r="F110" s="272"/>
      <c r="G110" s="137"/>
      <c r="H110" s="137"/>
      <c r="I110" s="137"/>
      <c r="J110" s="97">
        <v>0</v>
      </c>
      <c r="K110" s="137"/>
      <c r="L110" s="136"/>
      <c r="M110" s="137"/>
      <c r="N110" s="139" t="s">
        <v>44</v>
      </c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40" t="s">
        <v>151</v>
      </c>
      <c r="AZ110" s="137"/>
      <c r="BA110" s="137"/>
      <c r="BB110" s="137"/>
      <c r="BC110" s="137"/>
      <c r="BD110" s="137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89</v>
      </c>
      <c r="BK110" s="137"/>
      <c r="BL110" s="137"/>
      <c r="BM110" s="137"/>
    </row>
    <row r="111" spans="2:65" s="1" customFormat="1" ht="18" customHeight="1" x14ac:dyDescent="0.2">
      <c r="B111" s="136"/>
      <c r="C111" s="137"/>
      <c r="D111" s="244" t="s">
        <v>154</v>
      </c>
      <c r="E111" s="272"/>
      <c r="F111" s="272"/>
      <c r="G111" s="137"/>
      <c r="H111" s="137"/>
      <c r="I111" s="137"/>
      <c r="J111" s="97">
        <v>0</v>
      </c>
      <c r="K111" s="137"/>
      <c r="L111" s="136"/>
      <c r="M111" s="137"/>
      <c r="N111" s="139" t="s">
        <v>44</v>
      </c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40" t="s">
        <v>151</v>
      </c>
      <c r="AZ111" s="137"/>
      <c r="BA111" s="137"/>
      <c r="BB111" s="137"/>
      <c r="BC111" s="137"/>
      <c r="BD111" s="137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89</v>
      </c>
      <c r="BK111" s="137"/>
      <c r="BL111" s="137"/>
      <c r="BM111" s="137"/>
    </row>
    <row r="112" spans="2:65" s="1" customFormat="1" ht="18" customHeight="1" x14ac:dyDescent="0.2">
      <c r="B112" s="136"/>
      <c r="C112" s="137"/>
      <c r="D112" s="244" t="s">
        <v>155</v>
      </c>
      <c r="E112" s="272"/>
      <c r="F112" s="272"/>
      <c r="G112" s="137"/>
      <c r="H112" s="137"/>
      <c r="I112" s="137"/>
      <c r="J112" s="97">
        <v>0</v>
      </c>
      <c r="K112" s="137"/>
      <c r="L112" s="136"/>
      <c r="M112" s="137"/>
      <c r="N112" s="139" t="s">
        <v>44</v>
      </c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40" t="s">
        <v>151</v>
      </c>
      <c r="AZ112" s="137"/>
      <c r="BA112" s="137"/>
      <c r="BB112" s="137"/>
      <c r="BC112" s="137"/>
      <c r="BD112" s="137"/>
      <c r="BE112" s="141">
        <f t="shared" si="0"/>
        <v>0</v>
      </c>
      <c r="BF112" s="141">
        <f t="shared" si="1"/>
        <v>0</v>
      </c>
      <c r="BG112" s="141">
        <f t="shared" si="2"/>
        <v>0</v>
      </c>
      <c r="BH112" s="141">
        <f t="shared" si="3"/>
        <v>0</v>
      </c>
      <c r="BI112" s="141">
        <f t="shared" si="4"/>
        <v>0</v>
      </c>
      <c r="BJ112" s="140" t="s">
        <v>89</v>
      </c>
      <c r="BK112" s="137"/>
      <c r="BL112" s="137"/>
      <c r="BM112" s="137"/>
    </row>
    <row r="113" spans="2:65" s="1" customFormat="1" ht="18" customHeight="1" x14ac:dyDescent="0.2">
      <c r="B113" s="136"/>
      <c r="C113" s="137"/>
      <c r="D113" s="138" t="s">
        <v>156</v>
      </c>
      <c r="E113" s="137"/>
      <c r="F113" s="137"/>
      <c r="G113" s="137"/>
      <c r="H113" s="137"/>
      <c r="I113" s="137"/>
      <c r="J113" s="97">
        <f>ROUND(J32*T113,2)</f>
        <v>0</v>
      </c>
      <c r="K113" s="137"/>
      <c r="L113" s="136"/>
      <c r="M113" s="137"/>
      <c r="N113" s="139" t="s">
        <v>44</v>
      </c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40" t="s">
        <v>157</v>
      </c>
      <c r="AZ113" s="137"/>
      <c r="BA113" s="137"/>
      <c r="BB113" s="137"/>
      <c r="BC113" s="137"/>
      <c r="BD113" s="137"/>
      <c r="BE113" s="141">
        <f t="shared" si="0"/>
        <v>0</v>
      </c>
      <c r="BF113" s="141">
        <f t="shared" si="1"/>
        <v>0</v>
      </c>
      <c r="BG113" s="141">
        <f t="shared" si="2"/>
        <v>0</v>
      </c>
      <c r="BH113" s="141">
        <f t="shared" si="3"/>
        <v>0</v>
      </c>
      <c r="BI113" s="141">
        <f t="shared" si="4"/>
        <v>0</v>
      </c>
      <c r="BJ113" s="140" t="s">
        <v>89</v>
      </c>
      <c r="BK113" s="137"/>
      <c r="BL113" s="137"/>
      <c r="BM113" s="137"/>
    </row>
    <row r="114" spans="2:65" s="1" customFormat="1" x14ac:dyDescent="0.2">
      <c r="B114" s="32"/>
      <c r="L114" s="32"/>
    </row>
    <row r="115" spans="2:65" s="1" customFormat="1" ht="29.25" customHeight="1" x14ac:dyDescent="0.2">
      <c r="B115" s="32"/>
      <c r="C115" s="103" t="s">
        <v>104</v>
      </c>
      <c r="D115" s="104"/>
      <c r="E115" s="104"/>
      <c r="F115" s="104"/>
      <c r="G115" s="104"/>
      <c r="H115" s="104"/>
      <c r="I115" s="104"/>
      <c r="J115" s="105">
        <f>ROUND(J98+J107,2)</f>
        <v>0</v>
      </c>
      <c r="K115" s="104"/>
      <c r="L115" s="32"/>
    </row>
    <row r="116" spans="2:65" s="1" customFormat="1" ht="6.95" customHeight="1" x14ac:dyDescent="0.2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2"/>
    </row>
    <row r="120" spans="2:65" s="1" customFormat="1" ht="6.95" customHeight="1" x14ac:dyDescent="0.2"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32"/>
    </row>
    <row r="121" spans="2:65" s="1" customFormat="1" ht="24.95" customHeight="1" x14ac:dyDescent="0.2">
      <c r="B121" s="32"/>
      <c r="C121" s="19" t="s">
        <v>158</v>
      </c>
      <c r="L121" s="32"/>
    </row>
    <row r="122" spans="2:65" s="1" customFormat="1" ht="6.95" customHeight="1" x14ac:dyDescent="0.2">
      <c r="B122" s="32"/>
      <c r="L122" s="32"/>
    </row>
    <row r="123" spans="2:65" s="1" customFormat="1" ht="12" customHeight="1" x14ac:dyDescent="0.2">
      <c r="B123" s="32"/>
      <c r="C123" s="25" t="s">
        <v>15</v>
      </c>
      <c r="L123" s="32"/>
    </row>
    <row r="124" spans="2:65" s="1" customFormat="1" ht="16.5" customHeight="1" x14ac:dyDescent="0.2">
      <c r="B124" s="32"/>
      <c r="E124" s="273" t="str">
        <f>E7</f>
        <v xml:space="preserve">Rekonštrukcia spŕch v Energetickom centre - DPB, a.s., Olejkárska 1 </v>
      </c>
      <c r="F124" s="274"/>
      <c r="G124" s="274"/>
      <c r="H124" s="274"/>
      <c r="L124" s="32"/>
    </row>
    <row r="125" spans="2:65" ht="12" customHeight="1" x14ac:dyDescent="0.2">
      <c r="B125" s="18"/>
      <c r="C125" s="25" t="s">
        <v>120</v>
      </c>
      <c r="L125" s="18"/>
    </row>
    <row r="126" spans="2:65" s="1" customFormat="1" ht="16.5" customHeight="1" x14ac:dyDescent="0.2">
      <c r="B126" s="32"/>
      <c r="E126" s="273" t="s">
        <v>121</v>
      </c>
      <c r="F126" s="275"/>
      <c r="G126" s="275"/>
      <c r="H126" s="275"/>
      <c r="L126" s="32"/>
    </row>
    <row r="127" spans="2:65" s="1" customFormat="1" ht="12" customHeight="1" x14ac:dyDescent="0.2">
      <c r="B127" s="32"/>
      <c r="C127" s="25" t="s">
        <v>567</v>
      </c>
      <c r="L127" s="32"/>
    </row>
    <row r="128" spans="2:65" s="1" customFormat="1" ht="16.5" customHeight="1" x14ac:dyDescent="0.2">
      <c r="B128" s="32"/>
      <c r="E128" s="221" t="str">
        <f>E11</f>
        <v>02 - Zdravotechnika, vykurovanie</v>
      </c>
      <c r="F128" s="275"/>
      <c r="G128" s="275"/>
      <c r="H128" s="275"/>
      <c r="L128" s="32"/>
    </row>
    <row r="129" spans="2:65" s="1" customFormat="1" ht="6.95" customHeight="1" x14ac:dyDescent="0.2">
      <c r="B129" s="32"/>
      <c r="L129" s="32"/>
    </row>
    <row r="130" spans="2:65" s="1" customFormat="1" ht="12" customHeight="1" x14ac:dyDescent="0.2">
      <c r="B130" s="32"/>
      <c r="C130" s="25" t="s">
        <v>19</v>
      </c>
      <c r="F130" s="23" t="str">
        <f>F14</f>
        <v xml:space="preserve"> </v>
      </c>
      <c r="I130" s="25" t="s">
        <v>21</v>
      </c>
      <c r="J130" s="55" t="str">
        <f>IF(J14="","",J14)</f>
        <v>24. 1. 2024</v>
      </c>
      <c r="L130" s="32"/>
    </row>
    <row r="131" spans="2:65" s="1" customFormat="1" ht="6.95" customHeight="1" x14ac:dyDescent="0.2">
      <c r="B131" s="32"/>
      <c r="L131" s="32"/>
    </row>
    <row r="132" spans="2:65" s="1" customFormat="1" ht="15.2" customHeight="1" x14ac:dyDescent="0.2">
      <c r="B132" s="32"/>
      <c r="C132" s="25" t="s">
        <v>23</v>
      </c>
      <c r="F132" s="23" t="str">
        <f>E17</f>
        <v>Dopravný podnik Bratislava, akciová spoločnosť</v>
      </c>
      <c r="I132" s="25" t="s">
        <v>31</v>
      </c>
      <c r="J132" s="28" t="str">
        <f>E23</f>
        <v xml:space="preserve"> </v>
      </c>
      <c r="L132" s="32"/>
    </row>
    <row r="133" spans="2:65" s="1" customFormat="1" ht="15.2" customHeight="1" x14ac:dyDescent="0.2">
      <c r="B133" s="32"/>
      <c r="C133" s="25" t="s">
        <v>29</v>
      </c>
      <c r="F133" s="23" t="str">
        <f>IF(E20="","",E20)</f>
        <v>Vyplň údaj</v>
      </c>
      <c r="I133" s="25" t="s">
        <v>34</v>
      </c>
      <c r="J133" s="28" t="str">
        <f>E26</f>
        <v xml:space="preserve"> </v>
      </c>
      <c r="L133" s="32"/>
    </row>
    <row r="134" spans="2:65" s="1" customFormat="1" ht="10.35" customHeight="1" x14ac:dyDescent="0.2">
      <c r="B134" s="32"/>
      <c r="L134" s="32"/>
    </row>
    <row r="135" spans="2:65" s="10" customFormat="1" ht="29.25" customHeight="1" x14ac:dyDescent="0.2">
      <c r="B135" s="142"/>
      <c r="C135" s="143" t="s">
        <v>159</v>
      </c>
      <c r="D135" s="144" t="s">
        <v>63</v>
      </c>
      <c r="E135" s="144" t="s">
        <v>59</v>
      </c>
      <c r="F135" s="144" t="s">
        <v>60</v>
      </c>
      <c r="G135" s="144" t="s">
        <v>160</v>
      </c>
      <c r="H135" s="144" t="s">
        <v>161</v>
      </c>
      <c r="I135" s="144" t="s">
        <v>162</v>
      </c>
      <c r="J135" s="145" t="s">
        <v>125</v>
      </c>
      <c r="K135" s="146" t="s">
        <v>163</v>
      </c>
      <c r="L135" s="142"/>
      <c r="M135" s="62" t="s">
        <v>1</v>
      </c>
      <c r="N135" s="63" t="s">
        <v>42</v>
      </c>
      <c r="O135" s="63" t="s">
        <v>164</v>
      </c>
      <c r="P135" s="63" t="s">
        <v>165</v>
      </c>
      <c r="Q135" s="63" t="s">
        <v>166</v>
      </c>
      <c r="R135" s="63" t="s">
        <v>167</v>
      </c>
      <c r="S135" s="63" t="s">
        <v>168</v>
      </c>
      <c r="T135" s="64" t="s">
        <v>169</v>
      </c>
    </row>
    <row r="136" spans="2:65" s="1" customFormat="1" ht="22.9" customHeight="1" x14ac:dyDescent="0.25">
      <c r="B136" s="32"/>
      <c r="C136" s="67" t="s">
        <v>122</v>
      </c>
      <c r="J136" s="147">
        <f>BK136</f>
        <v>0</v>
      </c>
      <c r="L136" s="32"/>
      <c r="M136" s="65"/>
      <c r="N136" s="56"/>
      <c r="O136" s="56"/>
      <c r="P136" s="148">
        <f>P137+P144+P162+P170+P180+P193</f>
        <v>0</v>
      </c>
      <c r="Q136" s="56"/>
      <c r="R136" s="148">
        <f>R137+R144+R162+R170+R180+R193</f>
        <v>0</v>
      </c>
      <c r="S136" s="56"/>
      <c r="T136" s="149">
        <f>T137+T144+T162+T170+T180+T193</f>
        <v>0</v>
      </c>
      <c r="AT136" s="15" t="s">
        <v>77</v>
      </c>
      <c r="AU136" s="15" t="s">
        <v>127</v>
      </c>
      <c r="BK136" s="150">
        <f>BK137+BK144+BK162+BK170+BK180+BK193</f>
        <v>0</v>
      </c>
    </row>
    <row r="137" spans="2:65" s="11" customFormat="1" ht="25.9" customHeight="1" x14ac:dyDescent="0.2">
      <c r="B137" s="151"/>
      <c r="D137" s="152" t="s">
        <v>77</v>
      </c>
      <c r="E137" s="153" t="s">
        <v>671</v>
      </c>
      <c r="F137" s="153" t="s">
        <v>672</v>
      </c>
      <c r="I137" s="154"/>
      <c r="J137" s="133">
        <f>BK137</f>
        <v>0</v>
      </c>
      <c r="L137" s="151"/>
      <c r="M137" s="155"/>
      <c r="P137" s="156">
        <f>SUM(P138:P143)</f>
        <v>0</v>
      </c>
      <c r="R137" s="156">
        <f>SUM(R138:R143)</f>
        <v>0</v>
      </c>
      <c r="T137" s="157">
        <f>SUM(T138:T143)</f>
        <v>0</v>
      </c>
      <c r="AR137" s="152" t="s">
        <v>85</v>
      </c>
      <c r="AT137" s="158" t="s">
        <v>77</v>
      </c>
      <c r="AU137" s="158" t="s">
        <v>78</v>
      </c>
      <c r="AY137" s="152" t="s">
        <v>172</v>
      </c>
      <c r="BK137" s="159">
        <f>SUM(BK138:BK143)</f>
        <v>0</v>
      </c>
    </row>
    <row r="138" spans="2:65" s="1" customFormat="1" ht="16.5" customHeight="1" x14ac:dyDescent="0.2">
      <c r="B138" s="136"/>
      <c r="C138" s="162" t="s">
        <v>85</v>
      </c>
      <c r="D138" s="162" t="s">
        <v>175</v>
      </c>
      <c r="E138" s="163" t="s">
        <v>673</v>
      </c>
      <c r="F138" s="164" t="s">
        <v>674</v>
      </c>
      <c r="G138" s="165" t="s">
        <v>217</v>
      </c>
      <c r="H138" s="166">
        <v>2</v>
      </c>
      <c r="I138" s="167"/>
      <c r="J138" s="168">
        <f t="shared" ref="J138:J143" si="5">ROUND(I138*H138,2)</f>
        <v>0</v>
      </c>
      <c r="K138" s="169"/>
      <c r="L138" s="32"/>
      <c r="M138" s="170" t="s">
        <v>1</v>
      </c>
      <c r="N138" s="135" t="s">
        <v>44</v>
      </c>
      <c r="P138" s="171">
        <f t="shared" ref="P138:P143" si="6">O138*H138</f>
        <v>0</v>
      </c>
      <c r="Q138" s="171">
        <v>0</v>
      </c>
      <c r="R138" s="171">
        <f t="shared" ref="R138:R143" si="7">Q138*H138</f>
        <v>0</v>
      </c>
      <c r="S138" s="171">
        <v>0</v>
      </c>
      <c r="T138" s="172">
        <f t="shared" ref="T138:T143" si="8">S138*H138</f>
        <v>0</v>
      </c>
      <c r="AR138" s="173" t="s">
        <v>179</v>
      </c>
      <c r="AT138" s="173" t="s">
        <v>175</v>
      </c>
      <c r="AU138" s="173" t="s">
        <v>85</v>
      </c>
      <c r="AY138" s="15" t="s">
        <v>172</v>
      </c>
      <c r="BE138" s="100">
        <f t="shared" ref="BE138:BE143" si="9">IF(N138="základná",J138,0)</f>
        <v>0</v>
      </c>
      <c r="BF138" s="100">
        <f t="shared" ref="BF138:BF143" si="10">IF(N138="znížená",J138,0)</f>
        <v>0</v>
      </c>
      <c r="BG138" s="100">
        <f t="shared" ref="BG138:BG143" si="11">IF(N138="zákl. prenesená",J138,0)</f>
        <v>0</v>
      </c>
      <c r="BH138" s="100">
        <f t="shared" ref="BH138:BH143" si="12">IF(N138="zníž. prenesená",J138,0)</f>
        <v>0</v>
      </c>
      <c r="BI138" s="100">
        <f t="shared" ref="BI138:BI143" si="13">IF(N138="nulová",J138,0)</f>
        <v>0</v>
      </c>
      <c r="BJ138" s="15" t="s">
        <v>89</v>
      </c>
      <c r="BK138" s="100">
        <f t="shared" ref="BK138:BK143" si="14">ROUND(I138*H138,2)</f>
        <v>0</v>
      </c>
      <c r="BL138" s="15" t="s">
        <v>179</v>
      </c>
      <c r="BM138" s="173" t="s">
        <v>89</v>
      </c>
    </row>
    <row r="139" spans="2:65" s="1" customFormat="1" ht="16.5" customHeight="1" x14ac:dyDescent="0.2">
      <c r="B139" s="136"/>
      <c r="C139" s="162" t="s">
        <v>89</v>
      </c>
      <c r="D139" s="162" t="s">
        <v>175</v>
      </c>
      <c r="E139" s="163" t="s">
        <v>675</v>
      </c>
      <c r="F139" s="164" t="s">
        <v>676</v>
      </c>
      <c r="G139" s="165" t="s">
        <v>217</v>
      </c>
      <c r="H139" s="166">
        <v>2</v>
      </c>
      <c r="I139" s="167"/>
      <c r="J139" s="168">
        <f t="shared" si="5"/>
        <v>0</v>
      </c>
      <c r="K139" s="169"/>
      <c r="L139" s="32"/>
      <c r="M139" s="170" t="s">
        <v>1</v>
      </c>
      <c r="N139" s="135" t="s">
        <v>44</v>
      </c>
      <c r="P139" s="171">
        <f t="shared" si="6"/>
        <v>0</v>
      </c>
      <c r="Q139" s="171">
        <v>0</v>
      </c>
      <c r="R139" s="171">
        <f t="shared" si="7"/>
        <v>0</v>
      </c>
      <c r="S139" s="171">
        <v>0</v>
      </c>
      <c r="T139" s="172">
        <f t="shared" si="8"/>
        <v>0</v>
      </c>
      <c r="AR139" s="173" t="s">
        <v>179</v>
      </c>
      <c r="AT139" s="173" t="s">
        <v>175</v>
      </c>
      <c r="AU139" s="173" t="s">
        <v>85</v>
      </c>
      <c r="AY139" s="15" t="s">
        <v>172</v>
      </c>
      <c r="BE139" s="100">
        <f t="shared" si="9"/>
        <v>0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5" t="s">
        <v>89</v>
      </c>
      <c r="BK139" s="100">
        <f t="shared" si="14"/>
        <v>0</v>
      </c>
      <c r="BL139" s="15" t="s">
        <v>179</v>
      </c>
      <c r="BM139" s="173" t="s">
        <v>179</v>
      </c>
    </row>
    <row r="140" spans="2:65" s="1" customFormat="1" ht="16.5" customHeight="1" x14ac:dyDescent="0.2">
      <c r="B140" s="136"/>
      <c r="C140" s="162" t="s">
        <v>173</v>
      </c>
      <c r="D140" s="162" t="s">
        <v>175</v>
      </c>
      <c r="E140" s="163" t="s">
        <v>677</v>
      </c>
      <c r="F140" s="164" t="s">
        <v>678</v>
      </c>
      <c r="G140" s="165" t="s">
        <v>217</v>
      </c>
      <c r="H140" s="166">
        <v>2</v>
      </c>
      <c r="I140" s="167"/>
      <c r="J140" s="168">
        <f t="shared" si="5"/>
        <v>0</v>
      </c>
      <c r="K140" s="169"/>
      <c r="L140" s="32"/>
      <c r="M140" s="170" t="s">
        <v>1</v>
      </c>
      <c r="N140" s="135" t="s">
        <v>44</v>
      </c>
      <c r="P140" s="171">
        <f t="shared" si="6"/>
        <v>0</v>
      </c>
      <c r="Q140" s="171">
        <v>0</v>
      </c>
      <c r="R140" s="171">
        <f t="shared" si="7"/>
        <v>0</v>
      </c>
      <c r="S140" s="171">
        <v>0</v>
      </c>
      <c r="T140" s="172">
        <f t="shared" si="8"/>
        <v>0</v>
      </c>
      <c r="AR140" s="173" t="s">
        <v>179</v>
      </c>
      <c r="AT140" s="173" t="s">
        <v>175</v>
      </c>
      <c r="AU140" s="173" t="s">
        <v>85</v>
      </c>
      <c r="AY140" s="15" t="s">
        <v>172</v>
      </c>
      <c r="BE140" s="100">
        <f t="shared" si="9"/>
        <v>0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5" t="s">
        <v>89</v>
      </c>
      <c r="BK140" s="100">
        <f t="shared" si="14"/>
        <v>0</v>
      </c>
      <c r="BL140" s="15" t="s">
        <v>179</v>
      </c>
      <c r="BM140" s="173" t="s">
        <v>184</v>
      </c>
    </row>
    <row r="141" spans="2:65" s="1" customFormat="1" ht="16.5" customHeight="1" x14ac:dyDescent="0.2">
      <c r="B141" s="136"/>
      <c r="C141" s="162" t="s">
        <v>179</v>
      </c>
      <c r="D141" s="162" t="s">
        <v>175</v>
      </c>
      <c r="E141" s="163" t="s">
        <v>679</v>
      </c>
      <c r="F141" s="164" t="s">
        <v>680</v>
      </c>
      <c r="G141" s="165" t="s">
        <v>217</v>
      </c>
      <c r="H141" s="166">
        <v>3</v>
      </c>
      <c r="I141" s="167"/>
      <c r="J141" s="168">
        <f t="shared" si="5"/>
        <v>0</v>
      </c>
      <c r="K141" s="169"/>
      <c r="L141" s="32"/>
      <c r="M141" s="170" t="s">
        <v>1</v>
      </c>
      <c r="N141" s="135" t="s">
        <v>44</v>
      </c>
      <c r="P141" s="171">
        <f t="shared" si="6"/>
        <v>0</v>
      </c>
      <c r="Q141" s="171">
        <v>0</v>
      </c>
      <c r="R141" s="171">
        <f t="shared" si="7"/>
        <v>0</v>
      </c>
      <c r="S141" s="171">
        <v>0</v>
      </c>
      <c r="T141" s="172">
        <f t="shared" si="8"/>
        <v>0</v>
      </c>
      <c r="AR141" s="173" t="s">
        <v>179</v>
      </c>
      <c r="AT141" s="173" t="s">
        <v>175</v>
      </c>
      <c r="AU141" s="173" t="s">
        <v>85</v>
      </c>
      <c r="AY141" s="15" t="s">
        <v>172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5" t="s">
        <v>89</v>
      </c>
      <c r="BK141" s="100">
        <f t="shared" si="14"/>
        <v>0</v>
      </c>
      <c r="BL141" s="15" t="s">
        <v>179</v>
      </c>
      <c r="BM141" s="173" t="s">
        <v>210</v>
      </c>
    </row>
    <row r="142" spans="2:65" s="1" customFormat="1" ht="16.5" customHeight="1" x14ac:dyDescent="0.2">
      <c r="B142" s="136"/>
      <c r="C142" s="162" t="s">
        <v>197</v>
      </c>
      <c r="D142" s="162" t="s">
        <v>175</v>
      </c>
      <c r="E142" s="163" t="s">
        <v>681</v>
      </c>
      <c r="F142" s="164" t="s">
        <v>682</v>
      </c>
      <c r="G142" s="165" t="s">
        <v>217</v>
      </c>
      <c r="H142" s="166">
        <v>3</v>
      </c>
      <c r="I142" s="167"/>
      <c r="J142" s="168">
        <f t="shared" si="5"/>
        <v>0</v>
      </c>
      <c r="K142" s="169"/>
      <c r="L142" s="32"/>
      <c r="M142" s="170" t="s">
        <v>1</v>
      </c>
      <c r="N142" s="135" t="s">
        <v>44</v>
      </c>
      <c r="P142" s="171">
        <f t="shared" si="6"/>
        <v>0</v>
      </c>
      <c r="Q142" s="171">
        <v>0</v>
      </c>
      <c r="R142" s="171">
        <f t="shared" si="7"/>
        <v>0</v>
      </c>
      <c r="S142" s="171">
        <v>0</v>
      </c>
      <c r="T142" s="172">
        <f t="shared" si="8"/>
        <v>0</v>
      </c>
      <c r="AR142" s="173" t="s">
        <v>179</v>
      </c>
      <c r="AT142" s="173" t="s">
        <v>175</v>
      </c>
      <c r="AU142" s="173" t="s">
        <v>85</v>
      </c>
      <c r="AY142" s="15" t="s">
        <v>172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5" t="s">
        <v>89</v>
      </c>
      <c r="BK142" s="100">
        <f t="shared" si="14"/>
        <v>0</v>
      </c>
      <c r="BL142" s="15" t="s">
        <v>179</v>
      </c>
      <c r="BM142" s="173" t="s">
        <v>219</v>
      </c>
    </row>
    <row r="143" spans="2:65" s="1" customFormat="1" ht="16.5" customHeight="1" x14ac:dyDescent="0.2">
      <c r="B143" s="136"/>
      <c r="C143" s="162" t="s">
        <v>184</v>
      </c>
      <c r="D143" s="162" t="s">
        <v>175</v>
      </c>
      <c r="E143" s="163" t="s">
        <v>683</v>
      </c>
      <c r="F143" s="164" t="s">
        <v>684</v>
      </c>
      <c r="G143" s="165" t="s">
        <v>217</v>
      </c>
      <c r="H143" s="166">
        <v>12</v>
      </c>
      <c r="I143" s="167"/>
      <c r="J143" s="168">
        <f t="shared" si="5"/>
        <v>0</v>
      </c>
      <c r="K143" s="169"/>
      <c r="L143" s="32"/>
      <c r="M143" s="170" t="s">
        <v>1</v>
      </c>
      <c r="N143" s="135" t="s">
        <v>44</v>
      </c>
      <c r="P143" s="171">
        <f t="shared" si="6"/>
        <v>0</v>
      </c>
      <c r="Q143" s="171">
        <v>0</v>
      </c>
      <c r="R143" s="171">
        <f t="shared" si="7"/>
        <v>0</v>
      </c>
      <c r="S143" s="171">
        <v>0</v>
      </c>
      <c r="T143" s="172">
        <f t="shared" si="8"/>
        <v>0</v>
      </c>
      <c r="AR143" s="173" t="s">
        <v>179</v>
      </c>
      <c r="AT143" s="173" t="s">
        <v>175</v>
      </c>
      <c r="AU143" s="173" t="s">
        <v>85</v>
      </c>
      <c r="AY143" s="15" t="s">
        <v>172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5" t="s">
        <v>89</v>
      </c>
      <c r="BK143" s="100">
        <f t="shared" si="14"/>
        <v>0</v>
      </c>
      <c r="BL143" s="15" t="s">
        <v>179</v>
      </c>
      <c r="BM143" s="173" t="s">
        <v>228</v>
      </c>
    </row>
    <row r="144" spans="2:65" s="11" customFormat="1" ht="25.9" customHeight="1" x14ac:dyDescent="0.2">
      <c r="B144" s="151"/>
      <c r="D144" s="152" t="s">
        <v>77</v>
      </c>
      <c r="E144" s="153" t="s">
        <v>685</v>
      </c>
      <c r="F144" s="153" t="s">
        <v>686</v>
      </c>
      <c r="I144" s="154"/>
      <c r="J144" s="133">
        <f>BK144</f>
        <v>0</v>
      </c>
      <c r="L144" s="151"/>
      <c r="M144" s="155"/>
      <c r="P144" s="156">
        <f>SUM(P145:P161)</f>
        <v>0</v>
      </c>
      <c r="R144" s="156">
        <f>SUM(R145:R161)</f>
        <v>0</v>
      </c>
      <c r="T144" s="157">
        <f>SUM(T145:T161)</f>
        <v>0</v>
      </c>
      <c r="AR144" s="152" t="s">
        <v>85</v>
      </c>
      <c r="AT144" s="158" t="s">
        <v>77</v>
      </c>
      <c r="AU144" s="158" t="s">
        <v>78</v>
      </c>
      <c r="AY144" s="152" t="s">
        <v>172</v>
      </c>
      <c r="BK144" s="159">
        <f>SUM(BK145:BK161)</f>
        <v>0</v>
      </c>
    </row>
    <row r="145" spans="2:65" s="1" customFormat="1" ht="16.5" customHeight="1" x14ac:dyDescent="0.2">
      <c r="B145" s="136"/>
      <c r="C145" s="162" t="s">
        <v>206</v>
      </c>
      <c r="D145" s="162" t="s">
        <v>175</v>
      </c>
      <c r="E145" s="163" t="s">
        <v>687</v>
      </c>
      <c r="F145" s="164" t="s">
        <v>688</v>
      </c>
      <c r="G145" s="165" t="s">
        <v>217</v>
      </c>
      <c r="H145" s="166">
        <v>3</v>
      </c>
      <c r="I145" s="167"/>
      <c r="J145" s="168">
        <f t="shared" ref="J145:J161" si="15">ROUND(I145*H145,2)</f>
        <v>0</v>
      </c>
      <c r="K145" s="169"/>
      <c r="L145" s="32"/>
      <c r="M145" s="170" t="s">
        <v>1</v>
      </c>
      <c r="N145" s="135" t="s">
        <v>44</v>
      </c>
      <c r="P145" s="171">
        <f t="shared" ref="P145:P161" si="16">O145*H145</f>
        <v>0</v>
      </c>
      <c r="Q145" s="171">
        <v>0</v>
      </c>
      <c r="R145" s="171">
        <f t="shared" ref="R145:R161" si="17">Q145*H145</f>
        <v>0</v>
      </c>
      <c r="S145" s="171">
        <v>0</v>
      </c>
      <c r="T145" s="172">
        <f t="shared" ref="T145:T161" si="18">S145*H145</f>
        <v>0</v>
      </c>
      <c r="AR145" s="173" t="s">
        <v>179</v>
      </c>
      <c r="AT145" s="173" t="s">
        <v>175</v>
      </c>
      <c r="AU145" s="173" t="s">
        <v>85</v>
      </c>
      <c r="AY145" s="15" t="s">
        <v>172</v>
      </c>
      <c r="BE145" s="100">
        <f t="shared" ref="BE145:BE161" si="19">IF(N145="základná",J145,0)</f>
        <v>0</v>
      </c>
      <c r="BF145" s="100">
        <f t="shared" ref="BF145:BF161" si="20">IF(N145="znížená",J145,0)</f>
        <v>0</v>
      </c>
      <c r="BG145" s="100">
        <f t="shared" ref="BG145:BG161" si="21">IF(N145="zákl. prenesená",J145,0)</f>
        <v>0</v>
      </c>
      <c r="BH145" s="100">
        <f t="shared" ref="BH145:BH161" si="22">IF(N145="zníž. prenesená",J145,0)</f>
        <v>0</v>
      </c>
      <c r="BI145" s="100">
        <f t="shared" ref="BI145:BI161" si="23">IF(N145="nulová",J145,0)</f>
        <v>0</v>
      </c>
      <c r="BJ145" s="15" t="s">
        <v>89</v>
      </c>
      <c r="BK145" s="100">
        <f t="shared" ref="BK145:BK161" si="24">ROUND(I145*H145,2)</f>
        <v>0</v>
      </c>
      <c r="BL145" s="15" t="s">
        <v>179</v>
      </c>
      <c r="BM145" s="173" t="s">
        <v>238</v>
      </c>
    </row>
    <row r="146" spans="2:65" s="1" customFormat="1" ht="16.5" customHeight="1" x14ac:dyDescent="0.2">
      <c r="B146" s="136"/>
      <c r="C146" s="162" t="s">
        <v>210</v>
      </c>
      <c r="D146" s="162" t="s">
        <v>175</v>
      </c>
      <c r="E146" s="163" t="s">
        <v>689</v>
      </c>
      <c r="F146" s="164" t="s">
        <v>690</v>
      </c>
      <c r="G146" s="165" t="s">
        <v>217</v>
      </c>
      <c r="H146" s="166">
        <v>4</v>
      </c>
      <c r="I146" s="167"/>
      <c r="J146" s="168">
        <f t="shared" si="15"/>
        <v>0</v>
      </c>
      <c r="K146" s="169"/>
      <c r="L146" s="32"/>
      <c r="M146" s="170" t="s">
        <v>1</v>
      </c>
      <c r="N146" s="135" t="s">
        <v>44</v>
      </c>
      <c r="P146" s="171">
        <f t="shared" si="16"/>
        <v>0</v>
      </c>
      <c r="Q146" s="171">
        <v>0</v>
      </c>
      <c r="R146" s="171">
        <f t="shared" si="17"/>
        <v>0</v>
      </c>
      <c r="S146" s="171">
        <v>0</v>
      </c>
      <c r="T146" s="172">
        <f t="shared" si="18"/>
        <v>0</v>
      </c>
      <c r="AR146" s="173" t="s">
        <v>179</v>
      </c>
      <c r="AT146" s="173" t="s">
        <v>175</v>
      </c>
      <c r="AU146" s="173" t="s">
        <v>85</v>
      </c>
      <c r="AY146" s="15" t="s">
        <v>172</v>
      </c>
      <c r="BE146" s="100">
        <f t="shared" si="19"/>
        <v>0</v>
      </c>
      <c r="BF146" s="100">
        <f t="shared" si="20"/>
        <v>0</v>
      </c>
      <c r="BG146" s="100">
        <f t="shared" si="21"/>
        <v>0</v>
      </c>
      <c r="BH146" s="100">
        <f t="shared" si="22"/>
        <v>0</v>
      </c>
      <c r="BI146" s="100">
        <f t="shared" si="23"/>
        <v>0</v>
      </c>
      <c r="BJ146" s="15" t="s">
        <v>89</v>
      </c>
      <c r="BK146" s="100">
        <f t="shared" si="24"/>
        <v>0</v>
      </c>
      <c r="BL146" s="15" t="s">
        <v>179</v>
      </c>
      <c r="BM146" s="173" t="s">
        <v>247</v>
      </c>
    </row>
    <row r="147" spans="2:65" s="1" customFormat="1" ht="16.5" customHeight="1" x14ac:dyDescent="0.2">
      <c r="B147" s="136"/>
      <c r="C147" s="162" t="s">
        <v>201</v>
      </c>
      <c r="D147" s="162" t="s">
        <v>175</v>
      </c>
      <c r="E147" s="163" t="s">
        <v>691</v>
      </c>
      <c r="F147" s="164" t="s">
        <v>692</v>
      </c>
      <c r="G147" s="165" t="s">
        <v>217</v>
      </c>
      <c r="H147" s="166">
        <v>3</v>
      </c>
      <c r="I147" s="167"/>
      <c r="J147" s="168">
        <f t="shared" si="15"/>
        <v>0</v>
      </c>
      <c r="K147" s="169"/>
      <c r="L147" s="32"/>
      <c r="M147" s="170" t="s">
        <v>1</v>
      </c>
      <c r="N147" s="135" t="s">
        <v>44</v>
      </c>
      <c r="P147" s="171">
        <f t="shared" si="16"/>
        <v>0</v>
      </c>
      <c r="Q147" s="171">
        <v>0</v>
      </c>
      <c r="R147" s="171">
        <f t="shared" si="17"/>
        <v>0</v>
      </c>
      <c r="S147" s="171">
        <v>0</v>
      </c>
      <c r="T147" s="172">
        <f t="shared" si="18"/>
        <v>0</v>
      </c>
      <c r="AR147" s="173" t="s">
        <v>179</v>
      </c>
      <c r="AT147" s="173" t="s">
        <v>175</v>
      </c>
      <c r="AU147" s="173" t="s">
        <v>85</v>
      </c>
      <c r="AY147" s="15" t="s">
        <v>172</v>
      </c>
      <c r="BE147" s="100">
        <f t="shared" si="19"/>
        <v>0</v>
      </c>
      <c r="BF147" s="100">
        <f t="shared" si="20"/>
        <v>0</v>
      </c>
      <c r="BG147" s="100">
        <f t="shared" si="21"/>
        <v>0</v>
      </c>
      <c r="BH147" s="100">
        <f t="shared" si="22"/>
        <v>0</v>
      </c>
      <c r="BI147" s="100">
        <f t="shared" si="23"/>
        <v>0</v>
      </c>
      <c r="BJ147" s="15" t="s">
        <v>89</v>
      </c>
      <c r="BK147" s="100">
        <f t="shared" si="24"/>
        <v>0</v>
      </c>
      <c r="BL147" s="15" t="s">
        <v>179</v>
      </c>
      <c r="BM147" s="173" t="s">
        <v>256</v>
      </c>
    </row>
    <row r="148" spans="2:65" s="1" customFormat="1" ht="16.5" customHeight="1" x14ac:dyDescent="0.2">
      <c r="B148" s="136"/>
      <c r="C148" s="162" t="s">
        <v>219</v>
      </c>
      <c r="D148" s="162" t="s">
        <v>175</v>
      </c>
      <c r="E148" s="163" t="s">
        <v>693</v>
      </c>
      <c r="F148" s="164" t="s">
        <v>694</v>
      </c>
      <c r="G148" s="165" t="s">
        <v>217</v>
      </c>
      <c r="H148" s="166">
        <v>3</v>
      </c>
      <c r="I148" s="167"/>
      <c r="J148" s="168">
        <f t="shared" si="15"/>
        <v>0</v>
      </c>
      <c r="K148" s="169"/>
      <c r="L148" s="32"/>
      <c r="M148" s="170" t="s">
        <v>1</v>
      </c>
      <c r="N148" s="135" t="s">
        <v>44</v>
      </c>
      <c r="P148" s="171">
        <f t="shared" si="16"/>
        <v>0</v>
      </c>
      <c r="Q148" s="171">
        <v>0</v>
      </c>
      <c r="R148" s="171">
        <f t="shared" si="17"/>
        <v>0</v>
      </c>
      <c r="S148" s="171">
        <v>0</v>
      </c>
      <c r="T148" s="172">
        <f t="shared" si="18"/>
        <v>0</v>
      </c>
      <c r="AR148" s="173" t="s">
        <v>179</v>
      </c>
      <c r="AT148" s="173" t="s">
        <v>175</v>
      </c>
      <c r="AU148" s="173" t="s">
        <v>85</v>
      </c>
      <c r="AY148" s="15" t="s">
        <v>172</v>
      </c>
      <c r="BE148" s="100">
        <f t="shared" si="19"/>
        <v>0</v>
      </c>
      <c r="BF148" s="100">
        <f t="shared" si="20"/>
        <v>0</v>
      </c>
      <c r="BG148" s="100">
        <f t="shared" si="21"/>
        <v>0</v>
      </c>
      <c r="BH148" s="100">
        <f t="shared" si="22"/>
        <v>0</v>
      </c>
      <c r="BI148" s="100">
        <f t="shared" si="23"/>
        <v>0</v>
      </c>
      <c r="BJ148" s="15" t="s">
        <v>89</v>
      </c>
      <c r="BK148" s="100">
        <f t="shared" si="24"/>
        <v>0</v>
      </c>
      <c r="BL148" s="15" t="s">
        <v>179</v>
      </c>
      <c r="BM148" s="173" t="s">
        <v>7</v>
      </c>
    </row>
    <row r="149" spans="2:65" s="1" customFormat="1" ht="16.5" customHeight="1" x14ac:dyDescent="0.2">
      <c r="B149" s="136"/>
      <c r="C149" s="162" t="s">
        <v>223</v>
      </c>
      <c r="D149" s="162" t="s">
        <v>175</v>
      </c>
      <c r="E149" s="163" t="s">
        <v>695</v>
      </c>
      <c r="F149" s="164" t="s">
        <v>696</v>
      </c>
      <c r="G149" s="165" t="s">
        <v>217</v>
      </c>
      <c r="H149" s="166">
        <v>4</v>
      </c>
      <c r="I149" s="167"/>
      <c r="J149" s="168">
        <f t="shared" si="15"/>
        <v>0</v>
      </c>
      <c r="K149" s="169"/>
      <c r="L149" s="32"/>
      <c r="M149" s="170" t="s">
        <v>1</v>
      </c>
      <c r="N149" s="135" t="s">
        <v>44</v>
      </c>
      <c r="P149" s="171">
        <f t="shared" si="16"/>
        <v>0</v>
      </c>
      <c r="Q149" s="171">
        <v>0</v>
      </c>
      <c r="R149" s="171">
        <f t="shared" si="17"/>
        <v>0</v>
      </c>
      <c r="S149" s="171">
        <v>0</v>
      </c>
      <c r="T149" s="172">
        <f t="shared" si="18"/>
        <v>0</v>
      </c>
      <c r="AR149" s="173" t="s">
        <v>179</v>
      </c>
      <c r="AT149" s="173" t="s">
        <v>175</v>
      </c>
      <c r="AU149" s="173" t="s">
        <v>85</v>
      </c>
      <c r="AY149" s="15" t="s">
        <v>172</v>
      </c>
      <c r="BE149" s="100">
        <f t="shared" si="19"/>
        <v>0</v>
      </c>
      <c r="BF149" s="100">
        <f t="shared" si="20"/>
        <v>0</v>
      </c>
      <c r="BG149" s="100">
        <f t="shared" si="21"/>
        <v>0</v>
      </c>
      <c r="BH149" s="100">
        <f t="shared" si="22"/>
        <v>0</v>
      </c>
      <c r="BI149" s="100">
        <f t="shared" si="23"/>
        <v>0</v>
      </c>
      <c r="BJ149" s="15" t="s">
        <v>89</v>
      </c>
      <c r="BK149" s="100">
        <f t="shared" si="24"/>
        <v>0</v>
      </c>
      <c r="BL149" s="15" t="s">
        <v>179</v>
      </c>
      <c r="BM149" s="173" t="s">
        <v>278</v>
      </c>
    </row>
    <row r="150" spans="2:65" s="1" customFormat="1" ht="16.5" customHeight="1" x14ac:dyDescent="0.2">
      <c r="B150" s="136"/>
      <c r="C150" s="162" t="s">
        <v>228</v>
      </c>
      <c r="D150" s="162" t="s">
        <v>175</v>
      </c>
      <c r="E150" s="163" t="s">
        <v>697</v>
      </c>
      <c r="F150" s="164" t="s">
        <v>698</v>
      </c>
      <c r="G150" s="165" t="s">
        <v>217</v>
      </c>
      <c r="H150" s="166">
        <v>4</v>
      </c>
      <c r="I150" s="167"/>
      <c r="J150" s="168">
        <f t="shared" si="15"/>
        <v>0</v>
      </c>
      <c r="K150" s="169"/>
      <c r="L150" s="32"/>
      <c r="M150" s="170" t="s">
        <v>1</v>
      </c>
      <c r="N150" s="135" t="s">
        <v>44</v>
      </c>
      <c r="P150" s="171">
        <f t="shared" si="16"/>
        <v>0</v>
      </c>
      <c r="Q150" s="171">
        <v>0</v>
      </c>
      <c r="R150" s="171">
        <f t="shared" si="17"/>
        <v>0</v>
      </c>
      <c r="S150" s="171">
        <v>0</v>
      </c>
      <c r="T150" s="172">
        <f t="shared" si="18"/>
        <v>0</v>
      </c>
      <c r="AR150" s="173" t="s">
        <v>179</v>
      </c>
      <c r="AT150" s="173" t="s">
        <v>175</v>
      </c>
      <c r="AU150" s="173" t="s">
        <v>85</v>
      </c>
      <c r="AY150" s="15" t="s">
        <v>172</v>
      </c>
      <c r="BE150" s="100">
        <f t="shared" si="19"/>
        <v>0</v>
      </c>
      <c r="BF150" s="100">
        <f t="shared" si="20"/>
        <v>0</v>
      </c>
      <c r="BG150" s="100">
        <f t="shared" si="21"/>
        <v>0</v>
      </c>
      <c r="BH150" s="100">
        <f t="shared" si="22"/>
        <v>0</v>
      </c>
      <c r="BI150" s="100">
        <f t="shared" si="23"/>
        <v>0</v>
      </c>
      <c r="BJ150" s="15" t="s">
        <v>89</v>
      </c>
      <c r="BK150" s="100">
        <f t="shared" si="24"/>
        <v>0</v>
      </c>
      <c r="BL150" s="15" t="s">
        <v>179</v>
      </c>
      <c r="BM150" s="173" t="s">
        <v>286</v>
      </c>
    </row>
    <row r="151" spans="2:65" s="1" customFormat="1" ht="16.5" customHeight="1" x14ac:dyDescent="0.2">
      <c r="B151" s="136"/>
      <c r="C151" s="162" t="s">
        <v>233</v>
      </c>
      <c r="D151" s="162" t="s">
        <v>175</v>
      </c>
      <c r="E151" s="163" t="s">
        <v>699</v>
      </c>
      <c r="F151" s="164" t="s">
        <v>700</v>
      </c>
      <c r="G151" s="165" t="s">
        <v>217</v>
      </c>
      <c r="H151" s="166">
        <v>2</v>
      </c>
      <c r="I151" s="167"/>
      <c r="J151" s="168">
        <f t="shared" si="15"/>
        <v>0</v>
      </c>
      <c r="K151" s="169"/>
      <c r="L151" s="32"/>
      <c r="M151" s="170" t="s">
        <v>1</v>
      </c>
      <c r="N151" s="135" t="s">
        <v>44</v>
      </c>
      <c r="P151" s="171">
        <f t="shared" si="16"/>
        <v>0</v>
      </c>
      <c r="Q151" s="171">
        <v>0</v>
      </c>
      <c r="R151" s="171">
        <f t="shared" si="17"/>
        <v>0</v>
      </c>
      <c r="S151" s="171">
        <v>0</v>
      </c>
      <c r="T151" s="172">
        <f t="shared" si="18"/>
        <v>0</v>
      </c>
      <c r="AR151" s="173" t="s">
        <v>179</v>
      </c>
      <c r="AT151" s="173" t="s">
        <v>175</v>
      </c>
      <c r="AU151" s="173" t="s">
        <v>85</v>
      </c>
      <c r="AY151" s="15" t="s">
        <v>172</v>
      </c>
      <c r="BE151" s="100">
        <f t="shared" si="19"/>
        <v>0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5" t="s">
        <v>89</v>
      </c>
      <c r="BK151" s="100">
        <f t="shared" si="24"/>
        <v>0</v>
      </c>
      <c r="BL151" s="15" t="s">
        <v>179</v>
      </c>
      <c r="BM151" s="173" t="s">
        <v>290</v>
      </c>
    </row>
    <row r="152" spans="2:65" s="1" customFormat="1" ht="16.5" customHeight="1" x14ac:dyDescent="0.2">
      <c r="B152" s="136"/>
      <c r="C152" s="162" t="s">
        <v>238</v>
      </c>
      <c r="D152" s="162" t="s">
        <v>175</v>
      </c>
      <c r="E152" s="163" t="s">
        <v>701</v>
      </c>
      <c r="F152" s="164" t="s">
        <v>702</v>
      </c>
      <c r="G152" s="165" t="s">
        <v>217</v>
      </c>
      <c r="H152" s="166">
        <v>2</v>
      </c>
      <c r="I152" s="167"/>
      <c r="J152" s="168">
        <f t="shared" si="15"/>
        <v>0</v>
      </c>
      <c r="K152" s="169"/>
      <c r="L152" s="32"/>
      <c r="M152" s="170" t="s">
        <v>1</v>
      </c>
      <c r="N152" s="135" t="s">
        <v>44</v>
      </c>
      <c r="P152" s="171">
        <f t="shared" si="16"/>
        <v>0</v>
      </c>
      <c r="Q152" s="171">
        <v>0</v>
      </c>
      <c r="R152" s="171">
        <f t="shared" si="17"/>
        <v>0</v>
      </c>
      <c r="S152" s="171">
        <v>0</v>
      </c>
      <c r="T152" s="172">
        <f t="shared" si="18"/>
        <v>0</v>
      </c>
      <c r="AR152" s="173" t="s">
        <v>179</v>
      </c>
      <c r="AT152" s="173" t="s">
        <v>175</v>
      </c>
      <c r="AU152" s="173" t="s">
        <v>85</v>
      </c>
      <c r="AY152" s="15" t="s">
        <v>172</v>
      </c>
      <c r="BE152" s="100">
        <f t="shared" si="19"/>
        <v>0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5" t="s">
        <v>89</v>
      </c>
      <c r="BK152" s="100">
        <f t="shared" si="24"/>
        <v>0</v>
      </c>
      <c r="BL152" s="15" t="s">
        <v>179</v>
      </c>
      <c r="BM152" s="173" t="s">
        <v>301</v>
      </c>
    </row>
    <row r="153" spans="2:65" s="1" customFormat="1" ht="16.5" customHeight="1" x14ac:dyDescent="0.2">
      <c r="B153" s="136"/>
      <c r="C153" s="162" t="s">
        <v>242</v>
      </c>
      <c r="D153" s="162" t="s">
        <v>175</v>
      </c>
      <c r="E153" s="163" t="s">
        <v>703</v>
      </c>
      <c r="F153" s="164" t="s">
        <v>704</v>
      </c>
      <c r="G153" s="165" t="s">
        <v>217</v>
      </c>
      <c r="H153" s="166">
        <v>2</v>
      </c>
      <c r="I153" s="167"/>
      <c r="J153" s="168">
        <f t="shared" si="15"/>
        <v>0</v>
      </c>
      <c r="K153" s="169"/>
      <c r="L153" s="32"/>
      <c r="M153" s="170" t="s">
        <v>1</v>
      </c>
      <c r="N153" s="135" t="s">
        <v>44</v>
      </c>
      <c r="P153" s="171">
        <f t="shared" si="16"/>
        <v>0</v>
      </c>
      <c r="Q153" s="171">
        <v>0</v>
      </c>
      <c r="R153" s="171">
        <f t="shared" si="17"/>
        <v>0</v>
      </c>
      <c r="S153" s="171">
        <v>0</v>
      </c>
      <c r="T153" s="172">
        <f t="shared" si="18"/>
        <v>0</v>
      </c>
      <c r="AR153" s="173" t="s">
        <v>179</v>
      </c>
      <c r="AT153" s="173" t="s">
        <v>175</v>
      </c>
      <c r="AU153" s="173" t="s">
        <v>85</v>
      </c>
      <c r="AY153" s="15" t="s">
        <v>172</v>
      </c>
      <c r="BE153" s="100">
        <f t="shared" si="19"/>
        <v>0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5" t="s">
        <v>89</v>
      </c>
      <c r="BK153" s="100">
        <f t="shared" si="24"/>
        <v>0</v>
      </c>
      <c r="BL153" s="15" t="s">
        <v>179</v>
      </c>
      <c r="BM153" s="173" t="s">
        <v>312</v>
      </c>
    </row>
    <row r="154" spans="2:65" s="1" customFormat="1" ht="16.5" customHeight="1" x14ac:dyDescent="0.2">
      <c r="B154" s="136"/>
      <c r="C154" s="162" t="s">
        <v>247</v>
      </c>
      <c r="D154" s="162" t="s">
        <v>175</v>
      </c>
      <c r="E154" s="163" t="s">
        <v>705</v>
      </c>
      <c r="F154" s="164" t="s">
        <v>706</v>
      </c>
      <c r="G154" s="165" t="s">
        <v>217</v>
      </c>
      <c r="H154" s="166">
        <v>2</v>
      </c>
      <c r="I154" s="167"/>
      <c r="J154" s="168">
        <f t="shared" si="15"/>
        <v>0</v>
      </c>
      <c r="K154" s="169"/>
      <c r="L154" s="32"/>
      <c r="M154" s="170" t="s">
        <v>1</v>
      </c>
      <c r="N154" s="135" t="s">
        <v>44</v>
      </c>
      <c r="P154" s="171">
        <f t="shared" si="16"/>
        <v>0</v>
      </c>
      <c r="Q154" s="171">
        <v>0</v>
      </c>
      <c r="R154" s="171">
        <f t="shared" si="17"/>
        <v>0</v>
      </c>
      <c r="S154" s="171">
        <v>0</v>
      </c>
      <c r="T154" s="172">
        <f t="shared" si="18"/>
        <v>0</v>
      </c>
      <c r="AR154" s="173" t="s">
        <v>179</v>
      </c>
      <c r="AT154" s="173" t="s">
        <v>175</v>
      </c>
      <c r="AU154" s="173" t="s">
        <v>85</v>
      </c>
      <c r="AY154" s="15" t="s">
        <v>172</v>
      </c>
      <c r="BE154" s="100">
        <f t="shared" si="19"/>
        <v>0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5" t="s">
        <v>89</v>
      </c>
      <c r="BK154" s="100">
        <f t="shared" si="24"/>
        <v>0</v>
      </c>
      <c r="BL154" s="15" t="s">
        <v>179</v>
      </c>
      <c r="BM154" s="173" t="s">
        <v>276</v>
      </c>
    </row>
    <row r="155" spans="2:65" s="1" customFormat="1" ht="16.5" customHeight="1" x14ac:dyDescent="0.2">
      <c r="B155" s="136"/>
      <c r="C155" s="162" t="s">
        <v>251</v>
      </c>
      <c r="D155" s="162" t="s">
        <v>175</v>
      </c>
      <c r="E155" s="163" t="s">
        <v>707</v>
      </c>
      <c r="F155" s="164" t="s">
        <v>708</v>
      </c>
      <c r="G155" s="165" t="s">
        <v>217</v>
      </c>
      <c r="H155" s="166">
        <v>2</v>
      </c>
      <c r="I155" s="167"/>
      <c r="J155" s="168">
        <f t="shared" si="15"/>
        <v>0</v>
      </c>
      <c r="K155" s="169"/>
      <c r="L155" s="32"/>
      <c r="M155" s="170" t="s">
        <v>1</v>
      </c>
      <c r="N155" s="135" t="s">
        <v>44</v>
      </c>
      <c r="P155" s="171">
        <f t="shared" si="16"/>
        <v>0</v>
      </c>
      <c r="Q155" s="171">
        <v>0</v>
      </c>
      <c r="R155" s="171">
        <f t="shared" si="17"/>
        <v>0</v>
      </c>
      <c r="S155" s="171">
        <v>0</v>
      </c>
      <c r="T155" s="172">
        <f t="shared" si="18"/>
        <v>0</v>
      </c>
      <c r="AR155" s="173" t="s">
        <v>179</v>
      </c>
      <c r="AT155" s="173" t="s">
        <v>175</v>
      </c>
      <c r="AU155" s="173" t="s">
        <v>85</v>
      </c>
      <c r="AY155" s="15" t="s">
        <v>172</v>
      </c>
      <c r="BE155" s="100">
        <f t="shared" si="19"/>
        <v>0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15" t="s">
        <v>89</v>
      </c>
      <c r="BK155" s="100">
        <f t="shared" si="24"/>
        <v>0</v>
      </c>
      <c r="BL155" s="15" t="s">
        <v>179</v>
      </c>
      <c r="BM155" s="173" t="s">
        <v>327</v>
      </c>
    </row>
    <row r="156" spans="2:65" s="1" customFormat="1" ht="16.5" customHeight="1" x14ac:dyDescent="0.2">
      <c r="B156" s="136"/>
      <c r="C156" s="162" t="s">
        <v>256</v>
      </c>
      <c r="D156" s="162" t="s">
        <v>175</v>
      </c>
      <c r="E156" s="163" t="s">
        <v>709</v>
      </c>
      <c r="F156" s="164" t="s">
        <v>710</v>
      </c>
      <c r="G156" s="165" t="s">
        <v>217</v>
      </c>
      <c r="H156" s="166">
        <v>2</v>
      </c>
      <c r="I156" s="167"/>
      <c r="J156" s="168">
        <f t="shared" si="15"/>
        <v>0</v>
      </c>
      <c r="K156" s="169"/>
      <c r="L156" s="32"/>
      <c r="M156" s="170" t="s">
        <v>1</v>
      </c>
      <c r="N156" s="135" t="s">
        <v>44</v>
      </c>
      <c r="P156" s="171">
        <f t="shared" si="16"/>
        <v>0</v>
      </c>
      <c r="Q156" s="171">
        <v>0</v>
      </c>
      <c r="R156" s="171">
        <f t="shared" si="17"/>
        <v>0</v>
      </c>
      <c r="S156" s="171">
        <v>0</v>
      </c>
      <c r="T156" s="172">
        <f t="shared" si="18"/>
        <v>0</v>
      </c>
      <c r="AR156" s="173" t="s">
        <v>179</v>
      </c>
      <c r="AT156" s="173" t="s">
        <v>175</v>
      </c>
      <c r="AU156" s="173" t="s">
        <v>85</v>
      </c>
      <c r="AY156" s="15" t="s">
        <v>172</v>
      </c>
      <c r="BE156" s="100">
        <f t="shared" si="19"/>
        <v>0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5" t="s">
        <v>89</v>
      </c>
      <c r="BK156" s="100">
        <f t="shared" si="24"/>
        <v>0</v>
      </c>
      <c r="BL156" s="15" t="s">
        <v>179</v>
      </c>
      <c r="BM156" s="173" t="s">
        <v>337</v>
      </c>
    </row>
    <row r="157" spans="2:65" s="1" customFormat="1" ht="16.5" customHeight="1" x14ac:dyDescent="0.2">
      <c r="B157" s="136"/>
      <c r="C157" s="162" t="s">
        <v>260</v>
      </c>
      <c r="D157" s="162" t="s">
        <v>175</v>
      </c>
      <c r="E157" s="163" t="s">
        <v>711</v>
      </c>
      <c r="F157" s="164" t="s">
        <v>712</v>
      </c>
      <c r="G157" s="165" t="s">
        <v>217</v>
      </c>
      <c r="H157" s="166">
        <v>2</v>
      </c>
      <c r="I157" s="167"/>
      <c r="J157" s="168">
        <f t="shared" si="15"/>
        <v>0</v>
      </c>
      <c r="K157" s="169"/>
      <c r="L157" s="32"/>
      <c r="M157" s="170" t="s">
        <v>1</v>
      </c>
      <c r="N157" s="135" t="s">
        <v>44</v>
      </c>
      <c r="P157" s="171">
        <f t="shared" si="16"/>
        <v>0</v>
      </c>
      <c r="Q157" s="171">
        <v>0</v>
      </c>
      <c r="R157" s="171">
        <f t="shared" si="17"/>
        <v>0</v>
      </c>
      <c r="S157" s="171">
        <v>0</v>
      </c>
      <c r="T157" s="172">
        <f t="shared" si="18"/>
        <v>0</v>
      </c>
      <c r="AR157" s="173" t="s">
        <v>179</v>
      </c>
      <c r="AT157" s="173" t="s">
        <v>175</v>
      </c>
      <c r="AU157" s="173" t="s">
        <v>85</v>
      </c>
      <c r="AY157" s="15" t="s">
        <v>172</v>
      </c>
      <c r="BE157" s="100">
        <f t="shared" si="19"/>
        <v>0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5" t="s">
        <v>89</v>
      </c>
      <c r="BK157" s="100">
        <f t="shared" si="24"/>
        <v>0</v>
      </c>
      <c r="BL157" s="15" t="s">
        <v>179</v>
      </c>
      <c r="BM157" s="173" t="s">
        <v>348</v>
      </c>
    </row>
    <row r="158" spans="2:65" s="1" customFormat="1" ht="16.5" customHeight="1" x14ac:dyDescent="0.2">
      <c r="B158" s="136"/>
      <c r="C158" s="162" t="s">
        <v>7</v>
      </c>
      <c r="D158" s="162" t="s">
        <v>175</v>
      </c>
      <c r="E158" s="163" t="s">
        <v>713</v>
      </c>
      <c r="F158" s="164" t="s">
        <v>714</v>
      </c>
      <c r="G158" s="165" t="s">
        <v>217</v>
      </c>
      <c r="H158" s="166">
        <v>6</v>
      </c>
      <c r="I158" s="167"/>
      <c r="J158" s="168">
        <f t="shared" si="15"/>
        <v>0</v>
      </c>
      <c r="K158" s="169"/>
      <c r="L158" s="32"/>
      <c r="M158" s="170" t="s">
        <v>1</v>
      </c>
      <c r="N158" s="135" t="s">
        <v>44</v>
      </c>
      <c r="P158" s="171">
        <f t="shared" si="16"/>
        <v>0</v>
      </c>
      <c r="Q158" s="171">
        <v>0</v>
      </c>
      <c r="R158" s="171">
        <f t="shared" si="17"/>
        <v>0</v>
      </c>
      <c r="S158" s="171">
        <v>0</v>
      </c>
      <c r="T158" s="172">
        <f t="shared" si="18"/>
        <v>0</v>
      </c>
      <c r="AR158" s="173" t="s">
        <v>179</v>
      </c>
      <c r="AT158" s="173" t="s">
        <v>175</v>
      </c>
      <c r="AU158" s="173" t="s">
        <v>85</v>
      </c>
      <c r="AY158" s="15" t="s">
        <v>172</v>
      </c>
      <c r="BE158" s="100">
        <f t="shared" si="19"/>
        <v>0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5" t="s">
        <v>89</v>
      </c>
      <c r="BK158" s="100">
        <f t="shared" si="24"/>
        <v>0</v>
      </c>
      <c r="BL158" s="15" t="s">
        <v>179</v>
      </c>
      <c r="BM158" s="173" t="s">
        <v>358</v>
      </c>
    </row>
    <row r="159" spans="2:65" s="1" customFormat="1" ht="16.5" customHeight="1" x14ac:dyDescent="0.2">
      <c r="B159" s="136"/>
      <c r="C159" s="162" t="s">
        <v>271</v>
      </c>
      <c r="D159" s="162" t="s">
        <v>175</v>
      </c>
      <c r="E159" s="163" t="s">
        <v>715</v>
      </c>
      <c r="F159" s="164" t="s">
        <v>716</v>
      </c>
      <c r="G159" s="165" t="s">
        <v>217</v>
      </c>
      <c r="H159" s="166">
        <v>6</v>
      </c>
      <c r="I159" s="167"/>
      <c r="J159" s="168">
        <f t="shared" si="15"/>
        <v>0</v>
      </c>
      <c r="K159" s="169"/>
      <c r="L159" s="32"/>
      <c r="M159" s="170" t="s">
        <v>1</v>
      </c>
      <c r="N159" s="135" t="s">
        <v>44</v>
      </c>
      <c r="P159" s="171">
        <f t="shared" si="16"/>
        <v>0</v>
      </c>
      <c r="Q159" s="171">
        <v>0</v>
      </c>
      <c r="R159" s="171">
        <f t="shared" si="17"/>
        <v>0</v>
      </c>
      <c r="S159" s="171">
        <v>0</v>
      </c>
      <c r="T159" s="172">
        <f t="shared" si="18"/>
        <v>0</v>
      </c>
      <c r="AR159" s="173" t="s">
        <v>179</v>
      </c>
      <c r="AT159" s="173" t="s">
        <v>175</v>
      </c>
      <c r="AU159" s="173" t="s">
        <v>85</v>
      </c>
      <c r="AY159" s="15" t="s">
        <v>172</v>
      </c>
      <c r="BE159" s="100">
        <f t="shared" si="19"/>
        <v>0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5" t="s">
        <v>89</v>
      </c>
      <c r="BK159" s="100">
        <f t="shared" si="24"/>
        <v>0</v>
      </c>
      <c r="BL159" s="15" t="s">
        <v>179</v>
      </c>
      <c r="BM159" s="173" t="s">
        <v>368</v>
      </c>
    </row>
    <row r="160" spans="2:65" s="1" customFormat="1" ht="16.5" customHeight="1" x14ac:dyDescent="0.2">
      <c r="B160" s="136"/>
      <c r="C160" s="162" t="s">
        <v>278</v>
      </c>
      <c r="D160" s="162" t="s">
        <v>175</v>
      </c>
      <c r="E160" s="163" t="s">
        <v>717</v>
      </c>
      <c r="F160" s="164" t="s">
        <v>718</v>
      </c>
      <c r="G160" s="165" t="s">
        <v>217</v>
      </c>
      <c r="H160" s="166">
        <v>1</v>
      </c>
      <c r="I160" s="167"/>
      <c r="J160" s="168">
        <f t="shared" si="15"/>
        <v>0</v>
      </c>
      <c r="K160" s="169"/>
      <c r="L160" s="32"/>
      <c r="M160" s="170" t="s">
        <v>1</v>
      </c>
      <c r="N160" s="135" t="s">
        <v>44</v>
      </c>
      <c r="P160" s="171">
        <f t="shared" si="16"/>
        <v>0</v>
      </c>
      <c r="Q160" s="171">
        <v>0</v>
      </c>
      <c r="R160" s="171">
        <f t="shared" si="17"/>
        <v>0</v>
      </c>
      <c r="S160" s="171">
        <v>0</v>
      </c>
      <c r="T160" s="172">
        <f t="shared" si="18"/>
        <v>0</v>
      </c>
      <c r="AR160" s="173" t="s">
        <v>179</v>
      </c>
      <c r="AT160" s="173" t="s">
        <v>175</v>
      </c>
      <c r="AU160" s="173" t="s">
        <v>85</v>
      </c>
      <c r="AY160" s="15" t="s">
        <v>172</v>
      </c>
      <c r="BE160" s="100">
        <f t="shared" si="19"/>
        <v>0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5" t="s">
        <v>89</v>
      </c>
      <c r="BK160" s="100">
        <f t="shared" si="24"/>
        <v>0</v>
      </c>
      <c r="BL160" s="15" t="s">
        <v>179</v>
      </c>
      <c r="BM160" s="173" t="s">
        <v>377</v>
      </c>
    </row>
    <row r="161" spans="2:65" s="1" customFormat="1" ht="16.5" customHeight="1" x14ac:dyDescent="0.2">
      <c r="B161" s="136"/>
      <c r="C161" s="162" t="s">
        <v>282</v>
      </c>
      <c r="D161" s="162" t="s">
        <v>175</v>
      </c>
      <c r="E161" s="163" t="s">
        <v>719</v>
      </c>
      <c r="F161" s="164" t="s">
        <v>720</v>
      </c>
      <c r="G161" s="165" t="s">
        <v>217</v>
      </c>
      <c r="H161" s="166">
        <v>1</v>
      </c>
      <c r="I161" s="167"/>
      <c r="J161" s="168">
        <f t="shared" si="15"/>
        <v>0</v>
      </c>
      <c r="K161" s="169"/>
      <c r="L161" s="32"/>
      <c r="M161" s="170" t="s">
        <v>1</v>
      </c>
      <c r="N161" s="135" t="s">
        <v>44</v>
      </c>
      <c r="P161" s="171">
        <f t="shared" si="16"/>
        <v>0</v>
      </c>
      <c r="Q161" s="171">
        <v>0</v>
      </c>
      <c r="R161" s="171">
        <f t="shared" si="17"/>
        <v>0</v>
      </c>
      <c r="S161" s="171">
        <v>0</v>
      </c>
      <c r="T161" s="172">
        <f t="shared" si="18"/>
        <v>0</v>
      </c>
      <c r="AR161" s="173" t="s">
        <v>179</v>
      </c>
      <c r="AT161" s="173" t="s">
        <v>175</v>
      </c>
      <c r="AU161" s="173" t="s">
        <v>85</v>
      </c>
      <c r="AY161" s="15" t="s">
        <v>172</v>
      </c>
      <c r="BE161" s="100">
        <f t="shared" si="19"/>
        <v>0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5" t="s">
        <v>89</v>
      </c>
      <c r="BK161" s="100">
        <f t="shared" si="24"/>
        <v>0</v>
      </c>
      <c r="BL161" s="15" t="s">
        <v>179</v>
      </c>
      <c r="BM161" s="173" t="s">
        <v>385</v>
      </c>
    </row>
    <row r="162" spans="2:65" s="11" customFormat="1" ht="25.9" customHeight="1" x14ac:dyDescent="0.2">
      <c r="B162" s="151"/>
      <c r="D162" s="152" t="s">
        <v>77</v>
      </c>
      <c r="E162" s="153" t="s">
        <v>721</v>
      </c>
      <c r="F162" s="153" t="s">
        <v>722</v>
      </c>
      <c r="I162" s="154"/>
      <c r="J162" s="133">
        <f>BK162</f>
        <v>0</v>
      </c>
      <c r="L162" s="151"/>
      <c r="M162" s="155"/>
      <c r="P162" s="156">
        <f>SUM(P163:P169)</f>
        <v>0</v>
      </c>
      <c r="R162" s="156">
        <f>SUM(R163:R169)</f>
        <v>0</v>
      </c>
      <c r="T162" s="157">
        <f>SUM(T163:T169)</f>
        <v>0</v>
      </c>
      <c r="AR162" s="152" t="s">
        <v>85</v>
      </c>
      <c r="AT162" s="158" t="s">
        <v>77</v>
      </c>
      <c r="AU162" s="158" t="s">
        <v>78</v>
      </c>
      <c r="AY162" s="152" t="s">
        <v>172</v>
      </c>
      <c r="BK162" s="159">
        <f>SUM(BK163:BK169)</f>
        <v>0</v>
      </c>
    </row>
    <row r="163" spans="2:65" s="1" customFormat="1" ht="21.75" customHeight="1" x14ac:dyDescent="0.2">
      <c r="B163" s="136"/>
      <c r="C163" s="162" t="s">
        <v>286</v>
      </c>
      <c r="D163" s="162" t="s">
        <v>175</v>
      </c>
      <c r="E163" s="163" t="s">
        <v>723</v>
      </c>
      <c r="F163" s="164" t="s">
        <v>724</v>
      </c>
      <c r="G163" s="165" t="s">
        <v>188</v>
      </c>
      <c r="H163" s="166">
        <v>4.5</v>
      </c>
      <c r="I163" s="167"/>
      <c r="J163" s="168">
        <f t="shared" ref="J163:J169" si="25">ROUND(I163*H163,2)</f>
        <v>0</v>
      </c>
      <c r="K163" s="169"/>
      <c r="L163" s="32"/>
      <c r="M163" s="170" t="s">
        <v>1</v>
      </c>
      <c r="N163" s="135" t="s">
        <v>44</v>
      </c>
      <c r="P163" s="171">
        <f t="shared" ref="P163:P169" si="26">O163*H163</f>
        <v>0</v>
      </c>
      <c r="Q163" s="171">
        <v>0</v>
      </c>
      <c r="R163" s="171">
        <f t="shared" ref="R163:R169" si="27">Q163*H163</f>
        <v>0</v>
      </c>
      <c r="S163" s="171">
        <v>0</v>
      </c>
      <c r="T163" s="172">
        <f t="shared" ref="T163:T169" si="28">S163*H163</f>
        <v>0</v>
      </c>
      <c r="AR163" s="173" t="s">
        <v>179</v>
      </c>
      <c r="AT163" s="173" t="s">
        <v>175</v>
      </c>
      <c r="AU163" s="173" t="s">
        <v>85</v>
      </c>
      <c r="AY163" s="15" t="s">
        <v>172</v>
      </c>
      <c r="BE163" s="100">
        <f t="shared" ref="BE163:BE169" si="29">IF(N163="základná",J163,0)</f>
        <v>0</v>
      </c>
      <c r="BF163" s="100">
        <f t="shared" ref="BF163:BF169" si="30">IF(N163="znížená",J163,0)</f>
        <v>0</v>
      </c>
      <c r="BG163" s="100">
        <f t="shared" ref="BG163:BG169" si="31">IF(N163="zákl. prenesená",J163,0)</f>
        <v>0</v>
      </c>
      <c r="BH163" s="100">
        <f t="shared" ref="BH163:BH169" si="32">IF(N163="zníž. prenesená",J163,0)</f>
        <v>0</v>
      </c>
      <c r="BI163" s="100">
        <f t="shared" ref="BI163:BI169" si="33">IF(N163="nulová",J163,0)</f>
        <v>0</v>
      </c>
      <c r="BJ163" s="15" t="s">
        <v>89</v>
      </c>
      <c r="BK163" s="100">
        <f t="shared" ref="BK163:BK169" si="34">ROUND(I163*H163,2)</f>
        <v>0</v>
      </c>
      <c r="BL163" s="15" t="s">
        <v>179</v>
      </c>
      <c r="BM163" s="173" t="s">
        <v>393</v>
      </c>
    </row>
    <row r="164" spans="2:65" s="1" customFormat="1" ht="16.5" customHeight="1" x14ac:dyDescent="0.2">
      <c r="B164" s="136"/>
      <c r="C164" s="162" t="s">
        <v>288</v>
      </c>
      <c r="D164" s="162" t="s">
        <v>175</v>
      </c>
      <c r="E164" s="163" t="s">
        <v>725</v>
      </c>
      <c r="F164" s="164" t="s">
        <v>726</v>
      </c>
      <c r="G164" s="165" t="s">
        <v>217</v>
      </c>
      <c r="H164" s="166">
        <v>6</v>
      </c>
      <c r="I164" s="167"/>
      <c r="J164" s="168">
        <f t="shared" si="25"/>
        <v>0</v>
      </c>
      <c r="K164" s="169"/>
      <c r="L164" s="32"/>
      <c r="M164" s="170" t="s">
        <v>1</v>
      </c>
      <c r="N164" s="135" t="s">
        <v>44</v>
      </c>
      <c r="P164" s="171">
        <f t="shared" si="26"/>
        <v>0</v>
      </c>
      <c r="Q164" s="171">
        <v>0</v>
      </c>
      <c r="R164" s="171">
        <f t="shared" si="27"/>
        <v>0</v>
      </c>
      <c r="S164" s="171">
        <v>0</v>
      </c>
      <c r="T164" s="172">
        <f t="shared" si="28"/>
        <v>0</v>
      </c>
      <c r="AR164" s="173" t="s">
        <v>179</v>
      </c>
      <c r="AT164" s="173" t="s">
        <v>175</v>
      </c>
      <c r="AU164" s="173" t="s">
        <v>85</v>
      </c>
      <c r="AY164" s="15" t="s">
        <v>172</v>
      </c>
      <c r="BE164" s="100">
        <f t="shared" si="29"/>
        <v>0</v>
      </c>
      <c r="BF164" s="100">
        <f t="shared" si="30"/>
        <v>0</v>
      </c>
      <c r="BG164" s="100">
        <f t="shared" si="31"/>
        <v>0</v>
      </c>
      <c r="BH164" s="100">
        <f t="shared" si="32"/>
        <v>0</v>
      </c>
      <c r="BI164" s="100">
        <f t="shared" si="33"/>
        <v>0</v>
      </c>
      <c r="BJ164" s="15" t="s">
        <v>89</v>
      </c>
      <c r="BK164" s="100">
        <f t="shared" si="34"/>
        <v>0</v>
      </c>
      <c r="BL164" s="15" t="s">
        <v>179</v>
      </c>
      <c r="BM164" s="173" t="s">
        <v>401</v>
      </c>
    </row>
    <row r="165" spans="2:65" s="1" customFormat="1" ht="16.5" customHeight="1" x14ac:dyDescent="0.2">
      <c r="B165" s="136"/>
      <c r="C165" s="162" t="s">
        <v>290</v>
      </c>
      <c r="D165" s="162" t="s">
        <v>175</v>
      </c>
      <c r="E165" s="163" t="s">
        <v>727</v>
      </c>
      <c r="F165" s="164" t="s">
        <v>728</v>
      </c>
      <c r="G165" s="165" t="s">
        <v>655</v>
      </c>
      <c r="H165" s="166">
        <v>1</v>
      </c>
      <c r="I165" s="167"/>
      <c r="J165" s="168">
        <f t="shared" si="25"/>
        <v>0</v>
      </c>
      <c r="K165" s="169"/>
      <c r="L165" s="32"/>
      <c r="M165" s="170" t="s">
        <v>1</v>
      </c>
      <c r="N165" s="135" t="s">
        <v>44</v>
      </c>
      <c r="P165" s="171">
        <f t="shared" si="26"/>
        <v>0</v>
      </c>
      <c r="Q165" s="171">
        <v>0</v>
      </c>
      <c r="R165" s="171">
        <f t="shared" si="27"/>
        <v>0</v>
      </c>
      <c r="S165" s="171">
        <v>0</v>
      </c>
      <c r="T165" s="172">
        <f t="shared" si="28"/>
        <v>0</v>
      </c>
      <c r="AR165" s="173" t="s">
        <v>179</v>
      </c>
      <c r="AT165" s="173" t="s">
        <v>175</v>
      </c>
      <c r="AU165" s="173" t="s">
        <v>85</v>
      </c>
      <c r="AY165" s="15" t="s">
        <v>172</v>
      </c>
      <c r="BE165" s="100">
        <f t="shared" si="29"/>
        <v>0</v>
      </c>
      <c r="BF165" s="100">
        <f t="shared" si="30"/>
        <v>0</v>
      </c>
      <c r="BG165" s="100">
        <f t="shared" si="31"/>
        <v>0</v>
      </c>
      <c r="BH165" s="100">
        <f t="shared" si="32"/>
        <v>0</v>
      </c>
      <c r="BI165" s="100">
        <f t="shared" si="33"/>
        <v>0</v>
      </c>
      <c r="BJ165" s="15" t="s">
        <v>89</v>
      </c>
      <c r="BK165" s="100">
        <f t="shared" si="34"/>
        <v>0</v>
      </c>
      <c r="BL165" s="15" t="s">
        <v>179</v>
      </c>
      <c r="BM165" s="173" t="s">
        <v>412</v>
      </c>
    </row>
    <row r="166" spans="2:65" s="1" customFormat="1" ht="16.5" customHeight="1" x14ac:dyDescent="0.2">
      <c r="B166" s="136"/>
      <c r="C166" s="162" t="s">
        <v>297</v>
      </c>
      <c r="D166" s="162" t="s">
        <v>175</v>
      </c>
      <c r="E166" s="163" t="s">
        <v>729</v>
      </c>
      <c r="F166" s="164" t="s">
        <v>730</v>
      </c>
      <c r="G166" s="165" t="s">
        <v>188</v>
      </c>
      <c r="H166" s="166">
        <v>4.5</v>
      </c>
      <c r="I166" s="167"/>
      <c r="J166" s="168">
        <f t="shared" si="25"/>
        <v>0</v>
      </c>
      <c r="K166" s="169"/>
      <c r="L166" s="32"/>
      <c r="M166" s="170" t="s">
        <v>1</v>
      </c>
      <c r="N166" s="135" t="s">
        <v>44</v>
      </c>
      <c r="P166" s="171">
        <f t="shared" si="26"/>
        <v>0</v>
      </c>
      <c r="Q166" s="171">
        <v>0</v>
      </c>
      <c r="R166" s="171">
        <f t="shared" si="27"/>
        <v>0</v>
      </c>
      <c r="S166" s="171">
        <v>0</v>
      </c>
      <c r="T166" s="172">
        <f t="shared" si="28"/>
        <v>0</v>
      </c>
      <c r="AR166" s="173" t="s">
        <v>179</v>
      </c>
      <c r="AT166" s="173" t="s">
        <v>175</v>
      </c>
      <c r="AU166" s="173" t="s">
        <v>85</v>
      </c>
      <c r="AY166" s="15" t="s">
        <v>172</v>
      </c>
      <c r="BE166" s="100">
        <f t="shared" si="29"/>
        <v>0</v>
      </c>
      <c r="BF166" s="100">
        <f t="shared" si="30"/>
        <v>0</v>
      </c>
      <c r="BG166" s="100">
        <f t="shared" si="31"/>
        <v>0</v>
      </c>
      <c r="BH166" s="100">
        <f t="shared" si="32"/>
        <v>0</v>
      </c>
      <c r="BI166" s="100">
        <f t="shared" si="33"/>
        <v>0</v>
      </c>
      <c r="BJ166" s="15" t="s">
        <v>89</v>
      </c>
      <c r="BK166" s="100">
        <f t="shared" si="34"/>
        <v>0</v>
      </c>
      <c r="BL166" s="15" t="s">
        <v>179</v>
      </c>
      <c r="BM166" s="173" t="s">
        <v>420</v>
      </c>
    </row>
    <row r="167" spans="2:65" s="1" customFormat="1" ht="16.5" customHeight="1" x14ac:dyDescent="0.2">
      <c r="B167" s="136"/>
      <c r="C167" s="162" t="s">
        <v>301</v>
      </c>
      <c r="D167" s="162" t="s">
        <v>175</v>
      </c>
      <c r="E167" s="163" t="s">
        <v>731</v>
      </c>
      <c r="F167" s="164" t="s">
        <v>732</v>
      </c>
      <c r="G167" s="165" t="s">
        <v>188</v>
      </c>
      <c r="H167" s="166">
        <v>4.5</v>
      </c>
      <c r="I167" s="167"/>
      <c r="J167" s="168">
        <f t="shared" si="25"/>
        <v>0</v>
      </c>
      <c r="K167" s="169"/>
      <c r="L167" s="32"/>
      <c r="M167" s="170" t="s">
        <v>1</v>
      </c>
      <c r="N167" s="135" t="s">
        <v>44</v>
      </c>
      <c r="P167" s="171">
        <f t="shared" si="26"/>
        <v>0</v>
      </c>
      <c r="Q167" s="171">
        <v>0</v>
      </c>
      <c r="R167" s="171">
        <f t="shared" si="27"/>
        <v>0</v>
      </c>
      <c r="S167" s="171">
        <v>0</v>
      </c>
      <c r="T167" s="172">
        <f t="shared" si="28"/>
        <v>0</v>
      </c>
      <c r="AR167" s="173" t="s">
        <v>179</v>
      </c>
      <c r="AT167" s="173" t="s">
        <v>175</v>
      </c>
      <c r="AU167" s="173" t="s">
        <v>85</v>
      </c>
      <c r="AY167" s="15" t="s">
        <v>172</v>
      </c>
      <c r="BE167" s="100">
        <f t="shared" si="29"/>
        <v>0</v>
      </c>
      <c r="BF167" s="100">
        <f t="shared" si="30"/>
        <v>0</v>
      </c>
      <c r="BG167" s="100">
        <f t="shared" si="31"/>
        <v>0</v>
      </c>
      <c r="BH167" s="100">
        <f t="shared" si="32"/>
        <v>0</v>
      </c>
      <c r="BI167" s="100">
        <f t="shared" si="33"/>
        <v>0</v>
      </c>
      <c r="BJ167" s="15" t="s">
        <v>89</v>
      </c>
      <c r="BK167" s="100">
        <f t="shared" si="34"/>
        <v>0</v>
      </c>
      <c r="BL167" s="15" t="s">
        <v>179</v>
      </c>
      <c r="BM167" s="173" t="s">
        <v>428</v>
      </c>
    </row>
    <row r="168" spans="2:65" s="1" customFormat="1" ht="16.5" customHeight="1" x14ac:dyDescent="0.2">
      <c r="B168" s="136"/>
      <c r="C168" s="162" t="s">
        <v>307</v>
      </c>
      <c r="D168" s="162" t="s">
        <v>175</v>
      </c>
      <c r="E168" s="163" t="s">
        <v>733</v>
      </c>
      <c r="F168" s="164" t="s">
        <v>734</v>
      </c>
      <c r="G168" s="165" t="s">
        <v>188</v>
      </c>
      <c r="H168" s="166">
        <v>16.8</v>
      </c>
      <c r="I168" s="167"/>
      <c r="J168" s="168">
        <f t="shared" si="25"/>
        <v>0</v>
      </c>
      <c r="K168" s="169"/>
      <c r="L168" s="32"/>
      <c r="M168" s="170" t="s">
        <v>1</v>
      </c>
      <c r="N168" s="135" t="s">
        <v>44</v>
      </c>
      <c r="P168" s="171">
        <f t="shared" si="26"/>
        <v>0</v>
      </c>
      <c r="Q168" s="171">
        <v>0</v>
      </c>
      <c r="R168" s="171">
        <f t="shared" si="27"/>
        <v>0</v>
      </c>
      <c r="S168" s="171">
        <v>0</v>
      </c>
      <c r="T168" s="172">
        <f t="shared" si="28"/>
        <v>0</v>
      </c>
      <c r="AR168" s="173" t="s">
        <v>179</v>
      </c>
      <c r="AT168" s="173" t="s">
        <v>175</v>
      </c>
      <c r="AU168" s="173" t="s">
        <v>85</v>
      </c>
      <c r="AY168" s="15" t="s">
        <v>172</v>
      </c>
      <c r="BE168" s="100">
        <f t="shared" si="29"/>
        <v>0</v>
      </c>
      <c r="BF168" s="100">
        <f t="shared" si="30"/>
        <v>0</v>
      </c>
      <c r="BG168" s="100">
        <f t="shared" si="31"/>
        <v>0</v>
      </c>
      <c r="BH168" s="100">
        <f t="shared" si="32"/>
        <v>0</v>
      </c>
      <c r="BI168" s="100">
        <f t="shared" si="33"/>
        <v>0</v>
      </c>
      <c r="BJ168" s="15" t="s">
        <v>89</v>
      </c>
      <c r="BK168" s="100">
        <f t="shared" si="34"/>
        <v>0</v>
      </c>
      <c r="BL168" s="15" t="s">
        <v>179</v>
      </c>
      <c r="BM168" s="173" t="s">
        <v>436</v>
      </c>
    </row>
    <row r="169" spans="2:65" s="1" customFormat="1" ht="16.5" customHeight="1" x14ac:dyDescent="0.2">
      <c r="B169" s="136"/>
      <c r="C169" s="162" t="s">
        <v>312</v>
      </c>
      <c r="D169" s="162" t="s">
        <v>175</v>
      </c>
      <c r="E169" s="163" t="s">
        <v>735</v>
      </c>
      <c r="F169" s="164" t="s">
        <v>736</v>
      </c>
      <c r="G169" s="165" t="s">
        <v>655</v>
      </c>
      <c r="H169" s="166">
        <v>1</v>
      </c>
      <c r="I169" s="167"/>
      <c r="J169" s="168">
        <f t="shared" si="25"/>
        <v>0</v>
      </c>
      <c r="K169" s="169"/>
      <c r="L169" s="32"/>
      <c r="M169" s="170" t="s">
        <v>1</v>
      </c>
      <c r="N169" s="135" t="s">
        <v>44</v>
      </c>
      <c r="P169" s="171">
        <f t="shared" si="26"/>
        <v>0</v>
      </c>
      <c r="Q169" s="171">
        <v>0</v>
      </c>
      <c r="R169" s="171">
        <f t="shared" si="27"/>
        <v>0</v>
      </c>
      <c r="S169" s="171">
        <v>0</v>
      </c>
      <c r="T169" s="172">
        <f t="shared" si="28"/>
        <v>0</v>
      </c>
      <c r="AR169" s="173" t="s">
        <v>179</v>
      </c>
      <c r="AT169" s="173" t="s">
        <v>175</v>
      </c>
      <c r="AU169" s="173" t="s">
        <v>85</v>
      </c>
      <c r="AY169" s="15" t="s">
        <v>172</v>
      </c>
      <c r="BE169" s="100">
        <f t="shared" si="29"/>
        <v>0</v>
      </c>
      <c r="BF169" s="100">
        <f t="shared" si="30"/>
        <v>0</v>
      </c>
      <c r="BG169" s="100">
        <f t="shared" si="31"/>
        <v>0</v>
      </c>
      <c r="BH169" s="100">
        <f t="shared" si="32"/>
        <v>0</v>
      </c>
      <c r="BI169" s="100">
        <f t="shared" si="33"/>
        <v>0</v>
      </c>
      <c r="BJ169" s="15" t="s">
        <v>89</v>
      </c>
      <c r="BK169" s="100">
        <f t="shared" si="34"/>
        <v>0</v>
      </c>
      <c r="BL169" s="15" t="s">
        <v>179</v>
      </c>
      <c r="BM169" s="173" t="s">
        <v>444</v>
      </c>
    </row>
    <row r="170" spans="2:65" s="11" customFormat="1" ht="25.9" customHeight="1" x14ac:dyDescent="0.2">
      <c r="B170" s="151"/>
      <c r="D170" s="152" t="s">
        <v>77</v>
      </c>
      <c r="E170" s="153" t="s">
        <v>737</v>
      </c>
      <c r="F170" s="153" t="s">
        <v>738</v>
      </c>
      <c r="I170" s="154"/>
      <c r="J170" s="133">
        <f>BK170</f>
        <v>0</v>
      </c>
      <c r="L170" s="151"/>
      <c r="M170" s="155"/>
      <c r="P170" s="156">
        <f>SUM(P171:P179)</f>
        <v>0</v>
      </c>
      <c r="R170" s="156">
        <f>SUM(R171:R179)</f>
        <v>0</v>
      </c>
      <c r="T170" s="157">
        <f>SUM(T171:T179)</f>
        <v>0</v>
      </c>
      <c r="AR170" s="152" t="s">
        <v>85</v>
      </c>
      <c r="AT170" s="158" t="s">
        <v>77</v>
      </c>
      <c r="AU170" s="158" t="s">
        <v>78</v>
      </c>
      <c r="AY170" s="152" t="s">
        <v>172</v>
      </c>
      <c r="BK170" s="159">
        <f>SUM(BK171:BK179)</f>
        <v>0</v>
      </c>
    </row>
    <row r="171" spans="2:65" s="1" customFormat="1" ht="16.5" customHeight="1" x14ac:dyDescent="0.2">
      <c r="B171" s="136"/>
      <c r="C171" s="162" t="s">
        <v>316</v>
      </c>
      <c r="D171" s="162" t="s">
        <v>175</v>
      </c>
      <c r="E171" s="163" t="s">
        <v>739</v>
      </c>
      <c r="F171" s="164" t="s">
        <v>740</v>
      </c>
      <c r="G171" s="165" t="s">
        <v>188</v>
      </c>
      <c r="H171" s="166">
        <v>8.4</v>
      </c>
      <c r="I171" s="167"/>
      <c r="J171" s="168">
        <f t="shared" ref="J171:J179" si="35">ROUND(I171*H171,2)</f>
        <v>0</v>
      </c>
      <c r="K171" s="169"/>
      <c r="L171" s="32"/>
      <c r="M171" s="170" t="s">
        <v>1</v>
      </c>
      <c r="N171" s="135" t="s">
        <v>44</v>
      </c>
      <c r="P171" s="171">
        <f t="shared" ref="P171:P179" si="36">O171*H171</f>
        <v>0</v>
      </c>
      <c r="Q171" s="171">
        <v>0</v>
      </c>
      <c r="R171" s="171">
        <f t="shared" ref="R171:R179" si="37">Q171*H171</f>
        <v>0</v>
      </c>
      <c r="S171" s="171">
        <v>0</v>
      </c>
      <c r="T171" s="172">
        <f t="shared" ref="T171:T179" si="38">S171*H171</f>
        <v>0</v>
      </c>
      <c r="AR171" s="173" t="s">
        <v>179</v>
      </c>
      <c r="AT171" s="173" t="s">
        <v>175</v>
      </c>
      <c r="AU171" s="173" t="s">
        <v>85</v>
      </c>
      <c r="AY171" s="15" t="s">
        <v>172</v>
      </c>
      <c r="BE171" s="100">
        <f t="shared" ref="BE171:BE179" si="39">IF(N171="základná",J171,0)</f>
        <v>0</v>
      </c>
      <c r="BF171" s="100">
        <f t="shared" ref="BF171:BF179" si="40">IF(N171="znížená",J171,0)</f>
        <v>0</v>
      </c>
      <c r="BG171" s="100">
        <f t="shared" ref="BG171:BG179" si="41">IF(N171="zákl. prenesená",J171,0)</f>
        <v>0</v>
      </c>
      <c r="BH171" s="100">
        <f t="shared" ref="BH171:BH179" si="42">IF(N171="zníž. prenesená",J171,0)</f>
        <v>0</v>
      </c>
      <c r="BI171" s="100">
        <f t="shared" ref="BI171:BI179" si="43">IF(N171="nulová",J171,0)</f>
        <v>0</v>
      </c>
      <c r="BJ171" s="15" t="s">
        <v>89</v>
      </c>
      <c r="BK171" s="100">
        <f t="shared" ref="BK171:BK179" si="44">ROUND(I171*H171,2)</f>
        <v>0</v>
      </c>
      <c r="BL171" s="15" t="s">
        <v>179</v>
      </c>
      <c r="BM171" s="173" t="s">
        <v>452</v>
      </c>
    </row>
    <row r="172" spans="2:65" s="1" customFormat="1" ht="16.5" customHeight="1" x14ac:dyDescent="0.2">
      <c r="B172" s="136"/>
      <c r="C172" s="162" t="s">
        <v>276</v>
      </c>
      <c r="D172" s="162" t="s">
        <v>175</v>
      </c>
      <c r="E172" s="163" t="s">
        <v>741</v>
      </c>
      <c r="F172" s="164" t="s">
        <v>742</v>
      </c>
      <c r="G172" s="165" t="s">
        <v>188</v>
      </c>
      <c r="H172" s="166">
        <v>44.1</v>
      </c>
      <c r="I172" s="167"/>
      <c r="J172" s="168">
        <f t="shared" si="35"/>
        <v>0</v>
      </c>
      <c r="K172" s="169"/>
      <c r="L172" s="32"/>
      <c r="M172" s="170" t="s">
        <v>1</v>
      </c>
      <c r="N172" s="135" t="s">
        <v>44</v>
      </c>
      <c r="P172" s="171">
        <f t="shared" si="36"/>
        <v>0</v>
      </c>
      <c r="Q172" s="171">
        <v>0</v>
      </c>
      <c r="R172" s="171">
        <f t="shared" si="37"/>
        <v>0</v>
      </c>
      <c r="S172" s="171">
        <v>0</v>
      </c>
      <c r="T172" s="172">
        <f t="shared" si="38"/>
        <v>0</v>
      </c>
      <c r="AR172" s="173" t="s">
        <v>179</v>
      </c>
      <c r="AT172" s="173" t="s">
        <v>175</v>
      </c>
      <c r="AU172" s="173" t="s">
        <v>85</v>
      </c>
      <c r="AY172" s="15" t="s">
        <v>172</v>
      </c>
      <c r="BE172" s="100">
        <f t="shared" si="39"/>
        <v>0</v>
      </c>
      <c r="BF172" s="100">
        <f t="shared" si="40"/>
        <v>0</v>
      </c>
      <c r="BG172" s="100">
        <f t="shared" si="41"/>
        <v>0</v>
      </c>
      <c r="BH172" s="100">
        <f t="shared" si="42"/>
        <v>0</v>
      </c>
      <c r="BI172" s="100">
        <f t="shared" si="43"/>
        <v>0</v>
      </c>
      <c r="BJ172" s="15" t="s">
        <v>89</v>
      </c>
      <c r="BK172" s="100">
        <f t="shared" si="44"/>
        <v>0</v>
      </c>
      <c r="BL172" s="15" t="s">
        <v>179</v>
      </c>
      <c r="BM172" s="173" t="s">
        <v>460</v>
      </c>
    </row>
    <row r="173" spans="2:65" s="1" customFormat="1" ht="16.5" customHeight="1" x14ac:dyDescent="0.2">
      <c r="B173" s="136"/>
      <c r="C173" s="162" t="s">
        <v>323</v>
      </c>
      <c r="D173" s="162" t="s">
        <v>175</v>
      </c>
      <c r="E173" s="163" t="s">
        <v>743</v>
      </c>
      <c r="F173" s="164" t="s">
        <v>744</v>
      </c>
      <c r="G173" s="165" t="s">
        <v>188</v>
      </c>
      <c r="H173" s="166">
        <v>10.5</v>
      </c>
      <c r="I173" s="167"/>
      <c r="J173" s="168">
        <f t="shared" si="35"/>
        <v>0</v>
      </c>
      <c r="K173" s="169"/>
      <c r="L173" s="32"/>
      <c r="M173" s="170" t="s">
        <v>1</v>
      </c>
      <c r="N173" s="135" t="s">
        <v>44</v>
      </c>
      <c r="P173" s="171">
        <f t="shared" si="36"/>
        <v>0</v>
      </c>
      <c r="Q173" s="171">
        <v>0</v>
      </c>
      <c r="R173" s="171">
        <f t="shared" si="37"/>
        <v>0</v>
      </c>
      <c r="S173" s="171">
        <v>0</v>
      </c>
      <c r="T173" s="172">
        <f t="shared" si="38"/>
        <v>0</v>
      </c>
      <c r="AR173" s="173" t="s">
        <v>179</v>
      </c>
      <c r="AT173" s="173" t="s">
        <v>175</v>
      </c>
      <c r="AU173" s="173" t="s">
        <v>85</v>
      </c>
      <c r="AY173" s="15" t="s">
        <v>172</v>
      </c>
      <c r="BE173" s="100">
        <f t="shared" si="39"/>
        <v>0</v>
      </c>
      <c r="BF173" s="100">
        <f t="shared" si="40"/>
        <v>0</v>
      </c>
      <c r="BG173" s="100">
        <f t="shared" si="41"/>
        <v>0</v>
      </c>
      <c r="BH173" s="100">
        <f t="shared" si="42"/>
        <v>0</v>
      </c>
      <c r="BI173" s="100">
        <f t="shared" si="43"/>
        <v>0</v>
      </c>
      <c r="BJ173" s="15" t="s">
        <v>89</v>
      </c>
      <c r="BK173" s="100">
        <f t="shared" si="44"/>
        <v>0</v>
      </c>
      <c r="BL173" s="15" t="s">
        <v>179</v>
      </c>
      <c r="BM173" s="173" t="s">
        <v>470</v>
      </c>
    </row>
    <row r="174" spans="2:65" s="1" customFormat="1" ht="16.5" customHeight="1" x14ac:dyDescent="0.2">
      <c r="B174" s="136"/>
      <c r="C174" s="162" t="s">
        <v>327</v>
      </c>
      <c r="D174" s="162" t="s">
        <v>175</v>
      </c>
      <c r="E174" s="163" t="s">
        <v>745</v>
      </c>
      <c r="F174" s="164" t="s">
        <v>746</v>
      </c>
      <c r="G174" s="165" t="s">
        <v>655</v>
      </c>
      <c r="H174" s="166">
        <v>1</v>
      </c>
      <c r="I174" s="167"/>
      <c r="J174" s="168">
        <f t="shared" si="35"/>
        <v>0</v>
      </c>
      <c r="K174" s="169"/>
      <c r="L174" s="32"/>
      <c r="M174" s="170" t="s">
        <v>1</v>
      </c>
      <c r="N174" s="135" t="s">
        <v>44</v>
      </c>
      <c r="P174" s="171">
        <f t="shared" si="36"/>
        <v>0</v>
      </c>
      <c r="Q174" s="171">
        <v>0</v>
      </c>
      <c r="R174" s="171">
        <f t="shared" si="37"/>
        <v>0</v>
      </c>
      <c r="S174" s="171">
        <v>0</v>
      </c>
      <c r="T174" s="172">
        <f t="shared" si="38"/>
        <v>0</v>
      </c>
      <c r="AR174" s="173" t="s">
        <v>179</v>
      </c>
      <c r="AT174" s="173" t="s">
        <v>175</v>
      </c>
      <c r="AU174" s="173" t="s">
        <v>85</v>
      </c>
      <c r="AY174" s="15" t="s">
        <v>172</v>
      </c>
      <c r="BE174" s="100">
        <f t="shared" si="39"/>
        <v>0</v>
      </c>
      <c r="BF174" s="100">
        <f t="shared" si="40"/>
        <v>0</v>
      </c>
      <c r="BG174" s="100">
        <f t="shared" si="41"/>
        <v>0</v>
      </c>
      <c r="BH174" s="100">
        <f t="shared" si="42"/>
        <v>0</v>
      </c>
      <c r="BI174" s="100">
        <f t="shared" si="43"/>
        <v>0</v>
      </c>
      <c r="BJ174" s="15" t="s">
        <v>89</v>
      </c>
      <c r="BK174" s="100">
        <f t="shared" si="44"/>
        <v>0</v>
      </c>
      <c r="BL174" s="15" t="s">
        <v>179</v>
      </c>
      <c r="BM174" s="173" t="s">
        <v>481</v>
      </c>
    </row>
    <row r="175" spans="2:65" s="1" customFormat="1" ht="16.5" customHeight="1" x14ac:dyDescent="0.2">
      <c r="B175" s="136"/>
      <c r="C175" s="162" t="s">
        <v>333</v>
      </c>
      <c r="D175" s="162" t="s">
        <v>175</v>
      </c>
      <c r="E175" s="163" t="s">
        <v>747</v>
      </c>
      <c r="F175" s="164" t="s">
        <v>748</v>
      </c>
      <c r="G175" s="165" t="s">
        <v>217</v>
      </c>
      <c r="H175" s="166">
        <v>1</v>
      </c>
      <c r="I175" s="167"/>
      <c r="J175" s="168">
        <f t="shared" si="35"/>
        <v>0</v>
      </c>
      <c r="K175" s="169"/>
      <c r="L175" s="32"/>
      <c r="M175" s="170" t="s">
        <v>1</v>
      </c>
      <c r="N175" s="135" t="s">
        <v>44</v>
      </c>
      <c r="P175" s="171">
        <f t="shared" si="36"/>
        <v>0</v>
      </c>
      <c r="Q175" s="171">
        <v>0</v>
      </c>
      <c r="R175" s="171">
        <f t="shared" si="37"/>
        <v>0</v>
      </c>
      <c r="S175" s="171">
        <v>0</v>
      </c>
      <c r="T175" s="172">
        <f t="shared" si="38"/>
        <v>0</v>
      </c>
      <c r="AR175" s="173" t="s">
        <v>179</v>
      </c>
      <c r="AT175" s="173" t="s">
        <v>175</v>
      </c>
      <c r="AU175" s="173" t="s">
        <v>85</v>
      </c>
      <c r="AY175" s="15" t="s">
        <v>172</v>
      </c>
      <c r="BE175" s="100">
        <f t="shared" si="39"/>
        <v>0</v>
      </c>
      <c r="BF175" s="100">
        <f t="shared" si="40"/>
        <v>0</v>
      </c>
      <c r="BG175" s="100">
        <f t="shared" si="41"/>
        <v>0</v>
      </c>
      <c r="BH175" s="100">
        <f t="shared" si="42"/>
        <v>0</v>
      </c>
      <c r="BI175" s="100">
        <f t="shared" si="43"/>
        <v>0</v>
      </c>
      <c r="BJ175" s="15" t="s">
        <v>89</v>
      </c>
      <c r="BK175" s="100">
        <f t="shared" si="44"/>
        <v>0</v>
      </c>
      <c r="BL175" s="15" t="s">
        <v>179</v>
      </c>
      <c r="BM175" s="173" t="s">
        <v>491</v>
      </c>
    </row>
    <row r="176" spans="2:65" s="1" customFormat="1" ht="16.5" customHeight="1" x14ac:dyDescent="0.2">
      <c r="B176" s="136"/>
      <c r="C176" s="162" t="s">
        <v>337</v>
      </c>
      <c r="D176" s="162" t="s">
        <v>175</v>
      </c>
      <c r="E176" s="163" t="s">
        <v>749</v>
      </c>
      <c r="F176" s="164" t="s">
        <v>750</v>
      </c>
      <c r="G176" s="165" t="s">
        <v>217</v>
      </c>
      <c r="H176" s="166">
        <v>1</v>
      </c>
      <c r="I176" s="167"/>
      <c r="J176" s="168">
        <f t="shared" si="35"/>
        <v>0</v>
      </c>
      <c r="K176" s="169"/>
      <c r="L176" s="32"/>
      <c r="M176" s="170" t="s">
        <v>1</v>
      </c>
      <c r="N176" s="135" t="s">
        <v>44</v>
      </c>
      <c r="P176" s="171">
        <f t="shared" si="36"/>
        <v>0</v>
      </c>
      <c r="Q176" s="171">
        <v>0</v>
      </c>
      <c r="R176" s="171">
        <f t="shared" si="37"/>
        <v>0</v>
      </c>
      <c r="S176" s="171">
        <v>0</v>
      </c>
      <c r="T176" s="172">
        <f t="shared" si="38"/>
        <v>0</v>
      </c>
      <c r="AR176" s="173" t="s">
        <v>179</v>
      </c>
      <c r="AT176" s="173" t="s">
        <v>175</v>
      </c>
      <c r="AU176" s="173" t="s">
        <v>85</v>
      </c>
      <c r="AY176" s="15" t="s">
        <v>172</v>
      </c>
      <c r="BE176" s="100">
        <f t="shared" si="39"/>
        <v>0</v>
      </c>
      <c r="BF176" s="100">
        <f t="shared" si="40"/>
        <v>0</v>
      </c>
      <c r="BG176" s="100">
        <f t="shared" si="41"/>
        <v>0</v>
      </c>
      <c r="BH176" s="100">
        <f t="shared" si="42"/>
        <v>0</v>
      </c>
      <c r="BI176" s="100">
        <f t="shared" si="43"/>
        <v>0</v>
      </c>
      <c r="BJ176" s="15" t="s">
        <v>89</v>
      </c>
      <c r="BK176" s="100">
        <f t="shared" si="44"/>
        <v>0</v>
      </c>
      <c r="BL176" s="15" t="s">
        <v>179</v>
      </c>
      <c r="BM176" s="173" t="s">
        <v>503</v>
      </c>
    </row>
    <row r="177" spans="2:65" s="1" customFormat="1" ht="16.5" customHeight="1" x14ac:dyDescent="0.2">
      <c r="B177" s="136"/>
      <c r="C177" s="162" t="s">
        <v>343</v>
      </c>
      <c r="D177" s="162" t="s">
        <v>175</v>
      </c>
      <c r="E177" s="163" t="s">
        <v>751</v>
      </c>
      <c r="F177" s="164" t="s">
        <v>752</v>
      </c>
      <c r="G177" s="165" t="s">
        <v>753</v>
      </c>
      <c r="H177" s="166">
        <v>1</v>
      </c>
      <c r="I177" s="167"/>
      <c r="J177" s="168">
        <f t="shared" si="35"/>
        <v>0</v>
      </c>
      <c r="K177" s="169"/>
      <c r="L177" s="32"/>
      <c r="M177" s="170" t="s">
        <v>1</v>
      </c>
      <c r="N177" s="135" t="s">
        <v>44</v>
      </c>
      <c r="P177" s="171">
        <f t="shared" si="36"/>
        <v>0</v>
      </c>
      <c r="Q177" s="171">
        <v>0</v>
      </c>
      <c r="R177" s="171">
        <f t="shared" si="37"/>
        <v>0</v>
      </c>
      <c r="S177" s="171">
        <v>0</v>
      </c>
      <c r="T177" s="172">
        <f t="shared" si="38"/>
        <v>0</v>
      </c>
      <c r="AR177" s="173" t="s">
        <v>179</v>
      </c>
      <c r="AT177" s="173" t="s">
        <v>175</v>
      </c>
      <c r="AU177" s="173" t="s">
        <v>85</v>
      </c>
      <c r="AY177" s="15" t="s">
        <v>172</v>
      </c>
      <c r="BE177" s="100">
        <f t="shared" si="39"/>
        <v>0</v>
      </c>
      <c r="BF177" s="100">
        <f t="shared" si="40"/>
        <v>0</v>
      </c>
      <c r="BG177" s="100">
        <f t="shared" si="41"/>
        <v>0</v>
      </c>
      <c r="BH177" s="100">
        <f t="shared" si="42"/>
        <v>0</v>
      </c>
      <c r="BI177" s="100">
        <f t="shared" si="43"/>
        <v>0</v>
      </c>
      <c r="BJ177" s="15" t="s">
        <v>89</v>
      </c>
      <c r="BK177" s="100">
        <f t="shared" si="44"/>
        <v>0</v>
      </c>
      <c r="BL177" s="15" t="s">
        <v>179</v>
      </c>
      <c r="BM177" s="173" t="s">
        <v>513</v>
      </c>
    </row>
    <row r="178" spans="2:65" s="1" customFormat="1" ht="16.5" customHeight="1" x14ac:dyDescent="0.2">
      <c r="B178" s="136"/>
      <c r="C178" s="162" t="s">
        <v>348</v>
      </c>
      <c r="D178" s="162" t="s">
        <v>175</v>
      </c>
      <c r="E178" s="163" t="s">
        <v>754</v>
      </c>
      <c r="F178" s="164" t="s">
        <v>755</v>
      </c>
      <c r="G178" s="165" t="s">
        <v>217</v>
      </c>
      <c r="H178" s="166">
        <v>1</v>
      </c>
      <c r="I178" s="167"/>
      <c r="J178" s="168">
        <f t="shared" si="35"/>
        <v>0</v>
      </c>
      <c r="K178" s="169"/>
      <c r="L178" s="32"/>
      <c r="M178" s="170" t="s">
        <v>1</v>
      </c>
      <c r="N178" s="135" t="s">
        <v>44</v>
      </c>
      <c r="P178" s="171">
        <f t="shared" si="36"/>
        <v>0</v>
      </c>
      <c r="Q178" s="171">
        <v>0</v>
      </c>
      <c r="R178" s="171">
        <f t="shared" si="37"/>
        <v>0</v>
      </c>
      <c r="S178" s="171">
        <v>0</v>
      </c>
      <c r="T178" s="172">
        <f t="shared" si="38"/>
        <v>0</v>
      </c>
      <c r="AR178" s="173" t="s">
        <v>179</v>
      </c>
      <c r="AT178" s="173" t="s">
        <v>175</v>
      </c>
      <c r="AU178" s="173" t="s">
        <v>85</v>
      </c>
      <c r="AY178" s="15" t="s">
        <v>172</v>
      </c>
      <c r="BE178" s="100">
        <f t="shared" si="39"/>
        <v>0</v>
      </c>
      <c r="BF178" s="100">
        <f t="shared" si="40"/>
        <v>0</v>
      </c>
      <c r="BG178" s="100">
        <f t="shared" si="41"/>
        <v>0</v>
      </c>
      <c r="BH178" s="100">
        <f t="shared" si="42"/>
        <v>0</v>
      </c>
      <c r="BI178" s="100">
        <f t="shared" si="43"/>
        <v>0</v>
      </c>
      <c r="BJ178" s="15" t="s">
        <v>89</v>
      </c>
      <c r="BK178" s="100">
        <f t="shared" si="44"/>
        <v>0</v>
      </c>
      <c r="BL178" s="15" t="s">
        <v>179</v>
      </c>
      <c r="BM178" s="173" t="s">
        <v>521</v>
      </c>
    </row>
    <row r="179" spans="2:65" s="1" customFormat="1" ht="16.5" customHeight="1" x14ac:dyDescent="0.2">
      <c r="B179" s="136"/>
      <c r="C179" s="162" t="s">
        <v>354</v>
      </c>
      <c r="D179" s="162" t="s">
        <v>175</v>
      </c>
      <c r="E179" s="163" t="s">
        <v>756</v>
      </c>
      <c r="F179" s="164" t="s">
        <v>757</v>
      </c>
      <c r="G179" s="165" t="s">
        <v>758</v>
      </c>
      <c r="H179" s="166">
        <v>1</v>
      </c>
      <c r="I179" s="167"/>
      <c r="J179" s="168">
        <f t="shared" si="35"/>
        <v>0</v>
      </c>
      <c r="K179" s="169"/>
      <c r="L179" s="32"/>
      <c r="M179" s="170" t="s">
        <v>1</v>
      </c>
      <c r="N179" s="135" t="s">
        <v>44</v>
      </c>
      <c r="P179" s="171">
        <f t="shared" si="36"/>
        <v>0</v>
      </c>
      <c r="Q179" s="171">
        <v>0</v>
      </c>
      <c r="R179" s="171">
        <f t="shared" si="37"/>
        <v>0</v>
      </c>
      <c r="S179" s="171">
        <v>0</v>
      </c>
      <c r="T179" s="172">
        <f t="shared" si="38"/>
        <v>0</v>
      </c>
      <c r="AR179" s="173" t="s">
        <v>179</v>
      </c>
      <c r="AT179" s="173" t="s">
        <v>175</v>
      </c>
      <c r="AU179" s="173" t="s">
        <v>85</v>
      </c>
      <c r="AY179" s="15" t="s">
        <v>172</v>
      </c>
      <c r="BE179" s="100">
        <f t="shared" si="39"/>
        <v>0</v>
      </c>
      <c r="BF179" s="100">
        <f t="shared" si="40"/>
        <v>0</v>
      </c>
      <c r="BG179" s="100">
        <f t="shared" si="41"/>
        <v>0</v>
      </c>
      <c r="BH179" s="100">
        <f t="shared" si="42"/>
        <v>0</v>
      </c>
      <c r="BI179" s="100">
        <f t="shared" si="43"/>
        <v>0</v>
      </c>
      <c r="BJ179" s="15" t="s">
        <v>89</v>
      </c>
      <c r="BK179" s="100">
        <f t="shared" si="44"/>
        <v>0</v>
      </c>
      <c r="BL179" s="15" t="s">
        <v>179</v>
      </c>
      <c r="BM179" s="173" t="s">
        <v>530</v>
      </c>
    </row>
    <row r="180" spans="2:65" s="11" customFormat="1" ht="25.9" customHeight="1" x14ac:dyDescent="0.2">
      <c r="B180" s="151"/>
      <c r="D180" s="152" t="s">
        <v>77</v>
      </c>
      <c r="E180" s="153" t="s">
        <v>759</v>
      </c>
      <c r="F180" s="153" t="s">
        <v>760</v>
      </c>
      <c r="I180" s="154"/>
      <c r="J180" s="133">
        <f>BK180</f>
        <v>0</v>
      </c>
      <c r="L180" s="151"/>
      <c r="M180" s="155"/>
      <c r="P180" s="156">
        <f>SUM(P181:P192)</f>
        <v>0</v>
      </c>
      <c r="R180" s="156">
        <f>SUM(R181:R192)</f>
        <v>0</v>
      </c>
      <c r="T180" s="157">
        <f>SUM(T181:T192)</f>
        <v>0</v>
      </c>
      <c r="AR180" s="152" t="s">
        <v>85</v>
      </c>
      <c r="AT180" s="158" t="s">
        <v>77</v>
      </c>
      <c r="AU180" s="158" t="s">
        <v>78</v>
      </c>
      <c r="AY180" s="152" t="s">
        <v>172</v>
      </c>
      <c r="BK180" s="159">
        <f>SUM(BK181:BK192)</f>
        <v>0</v>
      </c>
    </row>
    <row r="181" spans="2:65" s="1" customFormat="1" ht="16.5" customHeight="1" x14ac:dyDescent="0.2">
      <c r="B181" s="136"/>
      <c r="C181" s="162" t="s">
        <v>358</v>
      </c>
      <c r="D181" s="162" t="s">
        <v>175</v>
      </c>
      <c r="E181" s="163" t="s">
        <v>761</v>
      </c>
      <c r="F181" s="164" t="s">
        <v>762</v>
      </c>
      <c r="G181" s="165" t="s">
        <v>655</v>
      </c>
      <c r="H181" s="166">
        <v>1</v>
      </c>
      <c r="I181" s="167"/>
      <c r="J181" s="168">
        <f t="shared" ref="J181:J192" si="45">ROUND(I181*H181,2)</f>
        <v>0</v>
      </c>
      <c r="K181" s="169"/>
      <c r="L181" s="32"/>
      <c r="M181" s="170" t="s">
        <v>1</v>
      </c>
      <c r="N181" s="135" t="s">
        <v>44</v>
      </c>
      <c r="P181" s="171">
        <f t="shared" ref="P181:P192" si="46">O181*H181</f>
        <v>0</v>
      </c>
      <c r="Q181" s="171">
        <v>0</v>
      </c>
      <c r="R181" s="171">
        <f t="shared" ref="R181:R192" si="47">Q181*H181</f>
        <v>0</v>
      </c>
      <c r="S181" s="171">
        <v>0</v>
      </c>
      <c r="T181" s="172">
        <f t="shared" ref="T181:T192" si="48">S181*H181</f>
        <v>0</v>
      </c>
      <c r="AR181" s="173" t="s">
        <v>179</v>
      </c>
      <c r="AT181" s="173" t="s">
        <v>175</v>
      </c>
      <c r="AU181" s="173" t="s">
        <v>85</v>
      </c>
      <c r="AY181" s="15" t="s">
        <v>172</v>
      </c>
      <c r="BE181" s="100">
        <f t="shared" ref="BE181:BE192" si="49">IF(N181="základná",J181,0)</f>
        <v>0</v>
      </c>
      <c r="BF181" s="100">
        <f t="shared" ref="BF181:BF192" si="50">IF(N181="znížená",J181,0)</f>
        <v>0</v>
      </c>
      <c r="BG181" s="100">
        <f t="shared" ref="BG181:BG192" si="51">IF(N181="zákl. prenesená",J181,0)</f>
        <v>0</v>
      </c>
      <c r="BH181" s="100">
        <f t="shared" ref="BH181:BH192" si="52">IF(N181="zníž. prenesená",J181,0)</f>
        <v>0</v>
      </c>
      <c r="BI181" s="100">
        <f t="shared" ref="BI181:BI192" si="53">IF(N181="nulová",J181,0)</f>
        <v>0</v>
      </c>
      <c r="BJ181" s="15" t="s">
        <v>89</v>
      </c>
      <c r="BK181" s="100">
        <f t="shared" ref="BK181:BK192" si="54">ROUND(I181*H181,2)</f>
        <v>0</v>
      </c>
      <c r="BL181" s="15" t="s">
        <v>179</v>
      </c>
      <c r="BM181" s="173" t="s">
        <v>544</v>
      </c>
    </row>
    <row r="182" spans="2:65" s="1" customFormat="1" ht="16.5" customHeight="1" x14ac:dyDescent="0.2">
      <c r="B182" s="136"/>
      <c r="C182" s="162" t="s">
        <v>362</v>
      </c>
      <c r="D182" s="162" t="s">
        <v>175</v>
      </c>
      <c r="E182" s="163" t="s">
        <v>763</v>
      </c>
      <c r="F182" s="164" t="s">
        <v>764</v>
      </c>
      <c r="G182" s="165" t="s">
        <v>655</v>
      </c>
      <c r="H182" s="166">
        <v>2</v>
      </c>
      <c r="I182" s="167"/>
      <c r="J182" s="168">
        <f t="shared" si="45"/>
        <v>0</v>
      </c>
      <c r="K182" s="169"/>
      <c r="L182" s="32"/>
      <c r="M182" s="170" t="s">
        <v>1</v>
      </c>
      <c r="N182" s="135" t="s">
        <v>44</v>
      </c>
      <c r="P182" s="171">
        <f t="shared" si="46"/>
        <v>0</v>
      </c>
      <c r="Q182" s="171">
        <v>0</v>
      </c>
      <c r="R182" s="171">
        <f t="shared" si="47"/>
        <v>0</v>
      </c>
      <c r="S182" s="171">
        <v>0</v>
      </c>
      <c r="T182" s="172">
        <f t="shared" si="48"/>
        <v>0</v>
      </c>
      <c r="AR182" s="173" t="s">
        <v>179</v>
      </c>
      <c r="AT182" s="173" t="s">
        <v>175</v>
      </c>
      <c r="AU182" s="173" t="s">
        <v>85</v>
      </c>
      <c r="AY182" s="15" t="s">
        <v>172</v>
      </c>
      <c r="BE182" s="100">
        <f t="shared" si="49"/>
        <v>0</v>
      </c>
      <c r="BF182" s="100">
        <f t="shared" si="50"/>
        <v>0</v>
      </c>
      <c r="BG182" s="100">
        <f t="shared" si="51"/>
        <v>0</v>
      </c>
      <c r="BH182" s="100">
        <f t="shared" si="52"/>
        <v>0</v>
      </c>
      <c r="BI182" s="100">
        <f t="shared" si="53"/>
        <v>0</v>
      </c>
      <c r="BJ182" s="15" t="s">
        <v>89</v>
      </c>
      <c r="BK182" s="100">
        <f t="shared" si="54"/>
        <v>0</v>
      </c>
      <c r="BL182" s="15" t="s">
        <v>179</v>
      </c>
      <c r="BM182" s="173" t="s">
        <v>556</v>
      </c>
    </row>
    <row r="183" spans="2:65" s="1" customFormat="1" ht="16.5" customHeight="1" x14ac:dyDescent="0.2">
      <c r="B183" s="136"/>
      <c r="C183" s="162" t="s">
        <v>368</v>
      </c>
      <c r="D183" s="162" t="s">
        <v>175</v>
      </c>
      <c r="E183" s="163" t="s">
        <v>765</v>
      </c>
      <c r="F183" s="164" t="s">
        <v>766</v>
      </c>
      <c r="G183" s="165" t="s">
        <v>655</v>
      </c>
      <c r="H183" s="166">
        <v>2</v>
      </c>
      <c r="I183" s="167"/>
      <c r="J183" s="168">
        <f t="shared" si="45"/>
        <v>0</v>
      </c>
      <c r="K183" s="169"/>
      <c r="L183" s="32"/>
      <c r="M183" s="170" t="s">
        <v>1</v>
      </c>
      <c r="N183" s="135" t="s">
        <v>44</v>
      </c>
      <c r="P183" s="171">
        <f t="shared" si="46"/>
        <v>0</v>
      </c>
      <c r="Q183" s="171">
        <v>0</v>
      </c>
      <c r="R183" s="171">
        <f t="shared" si="47"/>
        <v>0</v>
      </c>
      <c r="S183" s="171">
        <v>0</v>
      </c>
      <c r="T183" s="172">
        <f t="shared" si="48"/>
        <v>0</v>
      </c>
      <c r="AR183" s="173" t="s">
        <v>179</v>
      </c>
      <c r="AT183" s="173" t="s">
        <v>175</v>
      </c>
      <c r="AU183" s="173" t="s">
        <v>85</v>
      </c>
      <c r="AY183" s="15" t="s">
        <v>172</v>
      </c>
      <c r="BE183" s="100">
        <f t="shared" si="49"/>
        <v>0</v>
      </c>
      <c r="BF183" s="100">
        <f t="shared" si="50"/>
        <v>0</v>
      </c>
      <c r="BG183" s="100">
        <f t="shared" si="51"/>
        <v>0</v>
      </c>
      <c r="BH183" s="100">
        <f t="shared" si="52"/>
        <v>0</v>
      </c>
      <c r="BI183" s="100">
        <f t="shared" si="53"/>
        <v>0</v>
      </c>
      <c r="BJ183" s="15" t="s">
        <v>89</v>
      </c>
      <c r="BK183" s="100">
        <f t="shared" si="54"/>
        <v>0</v>
      </c>
      <c r="BL183" s="15" t="s">
        <v>179</v>
      </c>
      <c r="BM183" s="173" t="s">
        <v>660</v>
      </c>
    </row>
    <row r="184" spans="2:65" s="1" customFormat="1" ht="16.5" customHeight="1" x14ac:dyDescent="0.2">
      <c r="B184" s="136"/>
      <c r="C184" s="162" t="s">
        <v>373</v>
      </c>
      <c r="D184" s="162" t="s">
        <v>175</v>
      </c>
      <c r="E184" s="163" t="s">
        <v>767</v>
      </c>
      <c r="F184" s="164" t="s">
        <v>768</v>
      </c>
      <c r="G184" s="165" t="s">
        <v>217</v>
      </c>
      <c r="H184" s="166">
        <v>15</v>
      </c>
      <c r="I184" s="167"/>
      <c r="J184" s="168">
        <f t="shared" si="45"/>
        <v>0</v>
      </c>
      <c r="K184" s="169"/>
      <c r="L184" s="32"/>
      <c r="M184" s="170" t="s">
        <v>1</v>
      </c>
      <c r="N184" s="135" t="s">
        <v>44</v>
      </c>
      <c r="P184" s="171">
        <f t="shared" si="46"/>
        <v>0</v>
      </c>
      <c r="Q184" s="171">
        <v>0</v>
      </c>
      <c r="R184" s="171">
        <f t="shared" si="47"/>
        <v>0</v>
      </c>
      <c r="S184" s="171">
        <v>0</v>
      </c>
      <c r="T184" s="172">
        <f t="shared" si="48"/>
        <v>0</v>
      </c>
      <c r="AR184" s="173" t="s">
        <v>179</v>
      </c>
      <c r="AT184" s="173" t="s">
        <v>175</v>
      </c>
      <c r="AU184" s="173" t="s">
        <v>85</v>
      </c>
      <c r="AY184" s="15" t="s">
        <v>172</v>
      </c>
      <c r="BE184" s="100">
        <f t="shared" si="49"/>
        <v>0</v>
      </c>
      <c r="BF184" s="100">
        <f t="shared" si="50"/>
        <v>0</v>
      </c>
      <c r="BG184" s="100">
        <f t="shared" si="51"/>
        <v>0</v>
      </c>
      <c r="BH184" s="100">
        <f t="shared" si="52"/>
        <v>0</v>
      </c>
      <c r="BI184" s="100">
        <f t="shared" si="53"/>
        <v>0</v>
      </c>
      <c r="BJ184" s="15" t="s">
        <v>89</v>
      </c>
      <c r="BK184" s="100">
        <f t="shared" si="54"/>
        <v>0</v>
      </c>
      <c r="BL184" s="15" t="s">
        <v>179</v>
      </c>
      <c r="BM184" s="173" t="s">
        <v>663</v>
      </c>
    </row>
    <row r="185" spans="2:65" s="1" customFormat="1" ht="16.5" customHeight="1" x14ac:dyDescent="0.2">
      <c r="B185" s="136"/>
      <c r="C185" s="162" t="s">
        <v>377</v>
      </c>
      <c r="D185" s="162" t="s">
        <v>175</v>
      </c>
      <c r="E185" s="163" t="s">
        <v>769</v>
      </c>
      <c r="F185" s="164" t="s">
        <v>770</v>
      </c>
      <c r="G185" s="165" t="s">
        <v>217</v>
      </c>
      <c r="H185" s="166">
        <v>7</v>
      </c>
      <c r="I185" s="167"/>
      <c r="J185" s="168">
        <f t="shared" si="45"/>
        <v>0</v>
      </c>
      <c r="K185" s="169"/>
      <c r="L185" s="32"/>
      <c r="M185" s="170" t="s">
        <v>1</v>
      </c>
      <c r="N185" s="135" t="s">
        <v>44</v>
      </c>
      <c r="P185" s="171">
        <f t="shared" si="46"/>
        <v>0</v>
      </c>
      <c r="Q185" s="171">
        <v>0</v>
      </c>
      <c r="R185" s="171">
        <f t="shared" si="47"/>
        <v>0</v>
      </c>
      <c r="S185" s="171">
        <v>0</v>
      </c>
      <c r="T185" s="172">
        <f t="shared" si="48"/>
        <v>0</v>
      </c>
      <c r="AR185" s="173" t="s">
        <v>179</v>
      </c>
      <c r="AT185" s="173" t="s">
        <v>175</v>
      </c>
      <c r="AU185" s="173" t="s">
        <v>85</v>
      </c>
      <c r="AY185" s="15" t="s">
        <v>172</v>
      </c>
      <c r="BE185" s="100">
        <f t="shared" si="49"/>
        <v>0</v>
      </c>
      <c r="BF185" s="100">
        <f t="shared" si="50"/>
        <v>0</v>
      </c>
      <c r="BG185" s="100">
        <f t="shared" si="51"/>
        <v>0</v>
      </c>
      <c r="BH185" s="100">
        <f t="shared" si="52"/>
        <v>0</v>
      </c>
      <c r="BI185" s="100">
        <f t="shared" si="53"/>
        <v>0</v>
      </c>
      <c r="BJ185" s="15" t="s">
        <v>89</v>
      </c>
      <c r="BK185" s="100">
        <f t="shared" si="54"/>
        <v>0</v>
      </c>
      <c r="BL185" s="15" t="s">
        <v>179</v>
      </c>
      <c r="BM185" s="173" t="s">
        <v>664</v>
      </c>
    </row>
    <row r="186" spans="2:65" s="1" customFormat="1" ht="16.5" customHeight="1" x14ac:dyDescent="0.2">
      <c r="B186" s="136"/>
      <c r="C186" s="162" t="s">
        <v>381</v>
      </c>
      <c r="D186" s="162" t="s">
        <v>175</v>
      </c>
      <c r="E186" s="163" t="s">
        <v>771</v>
      </c>
      <c r="F186" s="164" t="s">
        <v>772</v>
      </c>
      <c r="G186" s="165" t="s">
        <v>655</v>
      </c>
      <c r="H186" s="166">
        <v>1</v>
      </c>
      <c r="I186" s="167"/>
      <c r="J186" s="168">
        <f t="shared" si="45"/>
        <v>0</v>
      </c>
      <c r="K186" s="169"/>
      <c r="L186" s="32"/>
      <c r="M186" s="170" t="s">
        <v>1</v>
      </c>
      <c r="N186" s="135" t="s">
        <v>44</v>
      </c>
      <c r="P186" s="171">
        <f t="shared" si="46"/>
        <v>0</v>
      </c>
      <c r="Q186" s="171">
        <v>0</v>
      </c>
      <c r="R186" s="171">
        <f t="shared" si="47"/>
        <v>0</v>
      </c>
      <c r="S186" s="171">
        <v>0</v>
      </c>
      <c r="T186" s="172">
        <f t="shared" si="48"/>
        <v>0</v>
      </c>
      <c r="AR186" s="173" t="s">
        <v>179</v>
      </c>
      <c r="AT186" s="173" t="s">
        <v>175</v>
      </c>
      <c r="AU186" s="173" t="s">
        <v>85</v>
      </c>
      <c r="AY186" s="15" t="s">
        <v>172</v>
      </c>
      <c r="BE186" s="100">
        <f t="shared" si="49"/>
        <v>0</v>
      </c>
      <c r="BF186" s="100">
        <f t="shared" si="50"/>
        <v>0</v>
      </c>
      <c r="BG186" s="100">
        <f t="shared" si="51"/>
        <v>0</v>
      </c>
      <c r="BH186" s="100">
        <f t="shared" si="52"/>
        <v>0</v>
      </c>
      <c r="BI186" s="100">
        <f t="shared" si="53"/>
        <v>0</v>
      </c>
      <c r="BJ186" s="15" t="s">
        <v>89</v>
      </c>
      <c r="BK186" s="100">
        <f t="shared" si="54"/>
        <v>0</v>
      </c>
      <c r="BL186" s="15" t="s">
        <v>179</v>
      </c>
      <c r="BM186" s="173" t="s">
        <v>773</v>
      </c>
    </row>
    <row r="187" spans="2:65" s="1" customFormat="1" ht="16.5" customHeight="1" x14ac:dyDescent="0.2">
      <c r="B187" s="136"/>
      <c r="C187" s="162" t="s">
        <v>385</v>
      </c>
      <c r="D187" s="162" t="s">
        <v>175</v>
      </c>
      <c r="E187" s="163" t="s">
        <v>774</v>
      </c>
      <c r="F187" s="164" t="s">
        <v>775</v>
      </c>
      <c r="G187" s="165" t="s">
        <v>188</v>
      </c>
      <c r="H187" s="166">
        <v>50.4</v>
      </c>
      <c r="I187" s="167"/>
      <c r="J187" s="168">
        <f t="shared" si="45"/>
        <v>0</v>
      </c>
      <c r="K187" s="169"/>
      <c r="L187" s="32"/>
      <c r="M187" s="170" t="s">
        <v>1</v>
      </c>
      <c r="N187" s="135" t="s">
        <v>44</v>
      </c>
      <c r="P187" s="171">
        <f t="shared" si="46"/>
        <v>0</v>
      </c>
      <c r="Q187" s="171">
        <v>0</v>
      </c>
      <c r="R187" s="171">
        <f t="shared" si="47"/>
        <v>0</v>
      </c>
      <c r="S187" s="171">
        <v>0</v>
      </c>
      <c r="T187" s="172">
        <f t="shared" si="48"/>
        <v>0</v>
      </c>
      <c r="AR187" s="173" t="s">
        <v>179</v>
      </c>
      <c r="AT187" s="173" t="s">
        <v>175</v>
      </c>
      <c r="AU187" s="173" t="s">
        <v>85</v>
      </c>
      <c r="AY187" s="15" t="s">
        <v>172</v>
      </c>
      <c r="BE187" s="100">
        <f t="shared" si="49"/>
        <v>0</v>
      </c>
      <c r="BF187" s="100">
        <f t="shared" si="50"/>
        <v>0</v>
      </c>
      <c r="BG187" s="100">
        <f t="shared" si="51"/>
        <v>0</v>
      </c>
      <c r="BH187" s="100">
        <f t="shared" si="52"/>
        <v>0</v>
      </c>
      <c r="BI187" s="100">
        <f t="shared" si="53"/>
        <v>0</v>
      </c>
      <c r="BJ187" s="15" t="s">
        <v>89</v>
      </c>
      <c r="BK187" s="100">
        <f t="shared" si="54"/>
        <v>0</v>
      </c>
      <c r="BL187" s="15" t="s">
        <v>179</v>
      </c>
      <c r="BM187" s="173" t="s">
        <v>776</v>
      </c>
    </row>
    <row r="188" spans="2:65" s="1" customFormat="1" ht="16.5" customHeight="1" x14ac:dyDescent="0.2">
      <c r="B188" s="136"/>
      <c r="C188" s="162" t="s">
        <v>389</v>
      </c>
      <c r="D188" s="162" t="s">
        <v>175</v>
      </c>
      <c r="E188" s="163" t="s">
        <v>777</v>
      </c>
      <c r="F188" s="164" t="s">
        <v>778</v>
      </c>
      <c r="G188" s="165" t="s">
        <v>188</v>
      </c>
      <c r="H188" s="166">
        <v>29.4</v>
      </c>
      <c r="I188" s="167"/>
      <c r="J188" s="168">
        <f t="shared" si="45"/>
        <v>0</v>
      </c>
      <c r="K188" s="169"/>
      <c r="L188" s="32"/>
      <c r="M188" s="170" t="s">
        <v>1</v>
      </c>
      <c r="N188" s="135" t="s">
        <v>44</v>
      </c>
      <c r="P188" s="171">
        <f t="shared" si="46"/>
        <v>0</v>
      </c>
      <c r="Q188" s="171">
        <v>0</v>
      </c>
      <c r="R188" s="171">
        <f t="shared" si="47"/>
        <v>0</v>
      </c>
      <c r="S188" s="171">
        <v>0</v>
      </c>
      <c r="T188" s="172">
        <f t="shared" si="48"/>
        <v>0</v>
      </c>
      <c r="AR188" s="173" t="s">
        <v>179</v>
      </c>
      <c r="AT188" s="173" t="s">
        <v>175</v>
      </c>
      <c r="AU188" s="173" t="s">
        <v>85</v>
      </c>
      <c r="AY188" s="15" t="s">
        <v>172</v>
      </c>
      <c r="BE188" s="100">
        <f t="shared" si="49"/>
        <v>0</v>
      </c>
      <c r="BF188" s="100">
        <f t="shared" si="50"/>
        <v>0</v>
      </c>
      <c r="BG188" s="100">
        <f t="shared" si="51"/>
        <v>0</v>
      </c>
      <c r="BH188" s="100">
        <f t="shared" si="52"/>
        <v>0</v>
      </c>
      <c r="BI188" s="100">
        <f t="shared" si="53"/>
        <v>0</v>
      </c>
      <c r="BJ188" s="15" t="s">
        <v>89</v>
      </c>
      <c r="BK188" s="100">
        <f t="shared" si="54"/>
        <v>0</v>
      </c>
      <c r="BL188" s="15" t="s">
        <v>179</v>
      </c>
      <c r="BM188" s="173" t="s">
        <v>779</v>
      </c>
    </row>
    <row r="189" spans="2:65" s="1" customFormat="1" ht="16.5" customHeight="1" x14ac:dyDescent="0.2">
      <c r="B189" s="136"/>
      <c r="C189" s="162" t="s">
        <v>393</v>
      </c>
      <c r="D189" s="162" t="s">
        <v>175</v>
      </c>
      <c r="E189" s="163" t="s">
        <v>780</v>
      </c>
      <c r="F189" s="164" t="s">
        <v>781</v>
      </c>
      <c r="G189" s="165" t="s">
        <v>655</v>
      </c>
      <c r="H189" s="166">
        <v>1</v>
      </c>
      <c r="I189" s="167"/>
      <c r="J189" s="168">
        <f t="shared" si="45"/>
        <v>0</v>
      </c>
      <c r="K189" s="169"/>
      <c r="L189" s="32"/>
      <c r="M189" s="170" t="s">
        <v>1</v>
      </c>
      <c r="N189" s="135" t="s">
        <v>44</v>
      </c>
      <c r="P189" s="171">
        <f t="shared" si="46"/>
        <v>0</v>
      </c>
      <c r="Q189" s="171">
        <v>0</v>
      </c>
      <c r="R189" s="171">
        <f t="shared" si="47"/>
        <v>0</v>
      </c>
      <c r="S189" s="171">
        <v>0</v>
      </c>
      <c r="T189" s="172">
        <f t="shared" si="48"/>
        <v>0</v>
      </c>
      <c r="AR189" s="173" t="s">
        <v>179</v>
      </c>
      <c r="AT189" s="173" t="s">
        <v>175</v>
      </c>
      <c r="AU189" s="173" t="s">
        <v>85</v>
      </c>
      <c r="AY189" s="15" t="s">
        <v>172</v>
      </c>
      <c r="BE189" s="100">
        <f t="shared" si="49"/>
        <v>0</v>
      </c>
      <c r="BF189" s="100">
        <f t="shared" si="50"/>
        <v>0</v>
      </c>
      <c r="BG189" s="100">
        <f t="shared" si="51"/>
        <v>0</v>
      </c>
      <c r="BH189" s="100">
        <f t="shared" si="52"/>
        <v>0</v>
      </c>
      <c r="BI189" s="100">
        <f t="shared" si="53"/>
        <v>0</v>
      </c>
      <c r="BJ189" s="15" t="s">
        <v>89</v>
      </c>
      <c r="BK189" s="100">
        <f t="shared" si="54"/>
        <v>0</v>
      </c>
      <c r="BL189" s="15" t="s">
        <v>179</v>
      </c>
      <c r="BM189" s="173" t="s">
        <v>782</v>
      </c>
    </row>
    <row r="190" spans="2:65" s="1" customFormat="1" ht="16.5" customHeight="1" x14ac:dyDescent="0.2">
      <c r="B190" s="136"/>
      <c r="C190" s="162" t="s">
        <v>397</v>
      </c>
      <c r="D190" s="162" t="s">
        <v>175</v>
      </c>
      <c r="E190" s="163" t="s">
        <v>783</v>
      </c>
      <c r="F190" s="164" t="s">
        <v>784</v>
      </c>
      <c r="G190" s="165" t="s">
        <v>655</v>
      </c>
      <c r="H190" s="166">
        <v>1</v>
      </c>
      <c r="I190" s="167"/>
      <c r="J190" s="168">
        <f t="shared" si="45"/>
        <v>0</v>
      </c>
      <c r="K190" s="169"/>
      <c r="L190" s="32"/>
      <c r="M190" s="170" t="s">
        <v>1</v>
      </c>
      <c r="N190" s="135" t="s">
        <v>44</v>
      </c>
      <c r="P190" s="171">
        <f t="shared" si="46"/>
        <v>0</v>
      </c>
      <c r="Q190" s="171">
        <v>0</v>
      </c>
      <c r="R190" s="171">
        <f t="shared" si="47"/>
        <v>0</v>
      </c>
      <c r="S190" s="171">
        <v>0</v>
      </c>
      <c r="T190" s="172">
        <f t="shared" si="48"/>
        <v>0</v>
      </c>
      <c r="AR190" s="173" t="s">
        <v>179</v>
      </c>
      <c r="AT190" s="173" t="s">
        <v>175</v>
      </c>
      <c r="AU190" s="173" t="s">
        <v>85</v>
      </c>
      <c r="AY190" s="15" t="s">
        <v>172</v>
      </c>
      <c r="BE190" s="100">
        <f t="shared" si="49"/>
        <v>0</v>
      </c>
      <c r="BF190" s="100">
        <f t="shared" si="50"/>
        <v>0</v>
      </c>
      <c r="BG190" s="100">
        <f t="shared" si="51"/>
        <v>0</v>
      </c>
      <c r="BH190" s="100">
        <f t="shared" si="52"/>
        <v>0</v>
      </c>
      <c r="BI190" s="100">
        <f t="shared" si="53"/>
        <v>0</v>
      </c>
      <c r="BJ190" s="15" t="s">
        <v>89</v>
      </c>
      <c r="BK190" s="100">
        <f t="shared" si="54"/>
        <v>0</v>
      </c>
      <c r="BL190" s="15" t="s">
        <v>179</v>
      </c>
      <c r="BM190" s="173" t="s">
        <v>785</v>
      </c>
    </row>
    <row r="191" spans="2:65" s="1" customFormat="1" ht="16.5" customHeight="1" x14ac:dyDescent="0.2">
      <c r="B191" s="136"/>
      <c r="C191" s="162" t="s">
        <v>401</v>
      </c>
      <c r="D191" s="162" t="s">
        <v>175</v>
      </c>
      <c r="E191" s="163" t="s">
        <v>786</v>
      </c>
      <c r="F191" s="164" t="s">
        <v>787</v>
      </c>
      <c r="G191" s="165" t="s">
        <v>655</v>
      </c>
      <c r="H191" s="166">
        <v>1</v>
      </c>
      <c r="I191" s="167"/>
      <c r="J191" s="168">
        <f t="shared" si="45"/>
        <v>0</v>
      </c>
      <c r="K191" s="169"/>
      <c r="L191" s="32"/>
      <c r="M191" s="170" t="s">
        <v>1</v>
      </c>
      <c r="N191" s="135" t="s">
        <v>44</v>
      </c>
      <c r="P191" s="171">
        <f t="shared" si="46"/>
        <v>0</v>
      </c>
      <c r="Q191" s="171">
        <v>0</v>
      </c>
      <c r="R191" s="171">
        <f t="shared" si="47"/>
        <v>0</v>
      </c>
      <c r="S191" s="171">
        <v>0</v>
      </c>
      <c r="T191" s="172">
        <f t="shared" si="48"/>
        <v>0</v>
      </c>
      <c r="AR191" s="173" t="s">
        <v>179</v>
      </c>
      <c r="AT191" s="173" t="s">
        <v>175</v>
      </c>
      <c r="AU191" s="173" t="s">
        <v>85</v>
      </c>
      <c r="AY191" s="15" t="s">
        <v>172</v>
      </c>
      <c r="BE191" s="100">
        <f t="shared" si="49"/>
        <v>0</v>
      </c>
      <c r="BF191" s="100">
        <f t="shared" si="50"/>
        <v>0</v>
      </c>
      <c r="BG191" s="100">
        <f t="shared" si="51"/>
        <v>0</v>
      </c>
      <c r="BH191" s="100">
        <f t="shared" si="52"/>
        <v>0</v>
      </c>
      <c r="BI191" s="100">
        <f t="shared" si="53"/>
        <v>0</v>
      </c>
      <c r="BJ191" s="15" t="s">
        <v>89</v>
      </c>
      <c r="BK191" s="100">
        <f t="shared" si="54"/>
        <v>0</v>
      </c>
      <c r="BL191" s="15" t="s">
        <v>179</v>
      </c>
      <c r="BM191" s="173" t="s">
        <v>788</v>
      </c>
    </row>
    <row r="192" spans="2:65" s="1" customFormat="1" ht="21.75" customHeight="1" x14ac:dyDescent="0.2">
      <c r="B192" s="136"/>
      <c r="C192" s="162" t="s">
        <v>406</v>
      </c>
      <c r="D192" s="162" t="s">
        <v>175</v>
      </c>
      <c r="E192" s="163" t="s">
        <v>789</v>
      </c>
      <c r="F192" s="164" t="s">
        <v>790</v>
      </c>
      <c r="G192" s="165" t="s">
        <v>758</v>
      </c>
      <c r="H192" s="166">
        <v>0.2</v>
      </c>
      <c r="I192" s="167"/>
      <c r="J192" s="168">
        <f t="shared" si="45"/>
        <v>0</v>
      </c>
      <c r="K192" s="169"/>
      <c r="L192" s="32"/>
      <c r="M192" s="170" t="s">
        <v>1</v>
      </c>
      <c r="N192" s="135" t="s">
        <v>44</v>
      </c>
      <c r="P192" s="171">
        <f t="shared" si="46"/>
        <v>0</v>
      </c>
      <c r="Q192" s="171">
        <v>0</v>
      </c>
      <c r="R192" s="171">
        <f t="shared" si="47"/>
        <v>0</v>
      </c>
      <c r="S192" s="171">
        <v>0</v>
      </c>
      <c r="T192" s="172">
        <f t="shared" si="48"/>
        <v>0</v>
      </c>
      <c r="AR192" s="173" t="s">
        <v>179</v>
      </c>
      <c r="AT192" s="173" t="s">
        <v>175</v>
      </c>
      <c r="AU192" s="173" t="s">
        <v>85</v>
      </c>
      <c r="AY192" s="15" t="s">
        <v>172</v>
      </c>
      <c r="BE192" s="100">
        <f t="shared" si="49"/>
        <v>0</v>
      </c>
      <c r="BF192" s="100">
        <f t="shared" si="50"/>
        <v>0</v>
      </c>
      <c r="BG192" s="100">
        <f t="shared" si="51"/>
        <v>0</v>
      </c>
      <c r="BH192" s="100">
        <f t="shared" si="52"/>
        <v>0</v>
      </c>
      <c r="BI192" s="100">
        <f t="shared" si="53"/>
        <v>0</v>
      </c>
      <c r="BJ192" s="15" t="s">
        <v>89</v>
      </c>
      <c r="BK192" s="100">
        <f t="shared" si="54"/>
        <v>0</v>
      </c>
      <c r="BL192" s="15" t="s">
        <v>179</v>
      </c>
      <c r="BM192" s="173" t="s">
        <v>791</v>
      </c>
    </row>
    <row r="193" spans="2:63" s="1" customFormat="1" ht="49.9" customHeight="1" x14ac:dyDescent="0.2">
      <c r="B193" s="32"/>
      <c r="E193" s="153" t="s">
        <v>564</v>
      </c>
      <c r="F193" s="153" t="s">
        <v>565</v>
      </c>
      <c r="J193" s="133">
        <f t="shared" ref="J193:J198" si="55">BK193</f>
        <v>0</v>
      </c>
      <c r="L193" s="32"/>
      <c r="M193" s="200"/>
      <c r="T193" s="59"/>
      <c r="AT193" s="15" t="s">
        <v>77</v>
      </c>
      <c r="AU193" s="15" t="s">
        <v>78</v>
      </c>
      <c r="AY193" s="15" t="s">
        <v>566</v>
      </c>
      <c r="BK193" s="100">
        <f>SUM(BK194:BK198)</f>
        <v>0</v>
      </c>
    </row>
    <row r="194" spans="2:63" s="1" customFormat="1" ht="16.350000000000001" customHeight="1" x14ac:dyDescent="0.2">
      <c r="B194" s="32"/>
      <c r="C194" s="201" t="s">
        <v>1</v>
      </c>
      <c r="D194" s="201" t="s">
        <v>175</v>
      </c>
      <c r="E194" s="202" t="s">
        <v>1</v>
      </c>
      <c r="F194" s="203" t="s">
        <v>1</v>
      </c>
      <c r="G194" s="204" t="s">
        <v>1</v>
      </c>
      <c r="H194" s="205"/>
      <c r="I194" s="206"/>
      <c r="J194" s="207">
        <f t="shared" si="55"/>
        <v>0</v>
      </c>
      <c r="K194" s="208"/>
      <c r="L194" s="32"/>
      <c r="M194" s="209" t="s">
        <v>1</v>
      </c>
      <c r="N194" s="210" t="s">
        <v>44</v>
      </c>
      <c r="T194" s="59"/>
      <c r="AT194" s="15" t="s">
        <v>566</v>
      </c>
      <c r="AU194" s="15" t="s">
        <v>85</v>
      </c>
      <c r="AY194" s="15" t="s">
        <v>566</v>
      </c>
      <c r="BE194" s="100">
        <f>IF(N194="základná",J194,0)</f>
        <v>0</v>
      </c>
      <c r="BF194" s="100">
        <f>IF(N194="znížená",J194,0)</f>
        <v>0</v>
      </c>
      <c r="BG194" s="100">
        <f>IF(N194="zákl. prenesená",J194,0)</f>
        <v>0</v>
      </c>
      <c r="BH194" s="100">
        <f>IF(N194="zníž. prenesená",J194,0)</f>
        <v>0</v>
      </c>
      <c r="BI194" s="100">
        <f>IF(N194="nulová",J194,0)</f>
        <v>0</v>
      </c>
      <c r="BJ194" s="15" t="s">
        <v>89</v>
      </c>
      <c r="BK194" s="100">
        <f>I194*H194</f>
        <v>0</v>
      </c>
    </row>
    <row r="195" spans="2:63" s="1" customFormat="1" ht="16.350000000000001" customHeight="1" x14ac:dyDescent="0.2">
      <c r="B195" s="32"/>
      <c r="C195" s="201" t="s">
        <v>1</v>
      </c>
      <c r="D195" s="201" t="s">
        <v>175</v>
      </c>
      <c r="E195" s="202" t="s">
        <v>1</v>
      </c>
      <c r="F195" s="203" t="s">
        <v>1</v>
      </c>
      <c r="G195" s="204" t="s">
        <v>1</v>
      </c>
      <c r="H195" s="205"/>
      <c r="I195" s="206"/>
      <c r="J195" s="207">
        <f t="shared" si="55"/>
        <v>0</v>
      </c>
      <c r="K195" s="208"/>
      <c r="L195" s="32"/>
      <c r="M195" s="209" t="s">
        <v>1</v>
      </c>
      <c r="N195" s="210" t="s">
        <v>44</v>
      </c>
      <c r="T195" s="59"/>
      <c r="AT195" s="15" t="s">
        <v>566</v>
      </c>
      <c r="AU195" s="15" t="s">
        <v>85</v>
      </c>
      <c r="AY195" s="15" t="s">
        <v>566</v>
      </c>
      <c r="BE195" s="100">
        <f>IF(N195="základná",J195,0)</f>
        <v>0</v>
      </c>
      <c r="BF195" s="100">
        <f>IF(N195="znížená",J195,0)</f>
        <v>0</v>
      </c>
      <c r="BG195" s="100">
        <f>IF(N195="zákl. prenesená",J195,0)</f>
        <v>0</v>
      </c>
      <c r="BH195" s="100">
        <f>IF(N195="zníž. prenesená",J195,0)</f>
        <v>0</v>
      </c>
      <c r="BI195" s="100">
        <f>IF(N195="nulová",J195,0)</f>
        <v>0</v>
      </c>
      <c r="BJ195" s="15" t="s">
        <v>89</v>
      </c>
      <c r="BK195" s="100">
        <f>I195*H195</f>
        <v>0</v>
      </c>
    </row>
    <row r="196" spans="2:63" s="1" customFormat="1" ht="16.350000000000001" customHeight="1" x14ac:dyDescent="0.2">
      <c r="B196" s="32"/>
      <c r="C196" s="201" t="s">
        <v>1</v>
      </c>
      <c r="D196" s="201" t="s">
        <v>175</v>
      </c>
      <c r="E196" s="202" t="s">
        <v>1</v>
      </c>
      <c r="F196" s="203" t="s">
        <v>1</v>
      </c>
      <c r="G196" s="204" t="s">
        <v>1</v>
      </c>
      <c r="H196" s="205"/>
      <c r="I196" s="206"/>
      <c r="J196" s="207">
        <f t="shared" si="55"/>
        <v>0</v>
      </c>
      <c r="K196" s="208"/>
      <c r="L196" s="32"/>
      <c r="M196" s="209" t="s">
        <v>1</v>
      </c>
      <c r="N196" s="210" t="s">
        <v>44</v>
      </c>
      <c r="T196" s="59"/>
      <c r="AT196" s="15" t="s">
        <v>566</v>
      </c>
      <c r="AU196" s="15" t="s">
        <v>85</v>
      </c>
      <c r="AY196" s="15" t="s">
        <v>566</v>
      </c>
      <c r="BE196" s="100">
        <f>IF(N196="základná",J196,0)</f>
        <v>0</v>
      </c>
      <c r="BF196" s="100">
        <f>IF(N196="znížená",J196,0)</f>
        <v>0</v>
      </c>
      <c r="BG196" s="100">
        <f>IF(N196="zákl. prenesená",J196,0)</f>
        <v>0</v>
      </c>
      <c r="BH196" s="100">
        <f>IF(N196="zníž. prenesená",J196,0)</f>
        <v>0</v>
      </c>
      <c r="BI196" s="100">
        <f>IF(N196="nulová",J196,0)</f>
        <v>0</v>
      </c>
      <c r="BJ196" s="15" t="s">
        <v>89</v>
      </c>
      <c r="BK196" s="100">
        <f>I196*H196</f>
        <v>0</v>
      </c>
    </row>
    <row r="197" spans="2:63" s="1" customFormat="1" ht="16.350000000000001" customHeight="1" x14ac:dyDescent="0.2">
      <c r="B197" s="32"/>
      <c r="C197" s="201" t="s">
        <v>1</v>
      </c>
      <c r="D197" s="201" t="s">
        <v>175</v>
      </c>
      <c r="E197" s="202" t="s">
        <v>1</v>
      </c>
      <c r="F197" s="203" t="s">
        <v>1</v>
      </c>
      <c r="G197" s="204" t="s">
        <v>1</v>
      </c>
      <c r="H197" s="205"/>
      <c r="I197" s="206"/>
      <c r="J197" s="207">
        <f t="shared" si="55"/>
        <v>0</v>
      </c>
      <c r="K197" s="208"/>
      <c r="L197" s="32"/>
      <c r="M197" s="209" t="s">
        <v>1</v>
      </c>
      <c r="N197" s="210" t="s">
        <v>44</v>
      </c>
      <c r="T197" s="59"/>
      <c r="AT197" s="15" t="s">
        <v>566</v>
      </c>
      <c r="AU197" s="15" t="s">
        <v>85</v>
      </c>
      <c r="AY197" s="15" t="s">
        <v>566</v>
      </c>
      <c r="BE197" s="100">
        <f>IF(N197="základná",J197,0)</f>
        <v>0</v>
      </c>
      <c r="BF197" s="100">
        <f>IF(N197="znížená",J197,0)</f>
        <v>0</v>
      </c>
      <c r="BG197" s="100">
        <f>IF(N197="zákl. prenesená",J197,0)</f>
        <v>0</v>
      </c>
      <c r="BH197" s="100">
        <f>IF(N197="zníž. prenesená",J197,0)</f>
        <v>0</v>
      </c>
      <c r="BI197" s="100">
        <f>IF(N197="nulová",J197,0)</f>
        <v>0</v>
      </c>
      <c r="BJ197" s="15" t="s">
        <v>89</v>
      </c>
      <c r="BK197" s="100">
        <f>I197*H197</f>
        <v>0</v>
      </c>
    </row>
    <row r="198" spans="2:63" s="1" customFormat="1" ht="16.350000000000001" customHeight="1" x14ac:dyDescent="0.2">
      <c r="B198" s="32"/>
      <c r="C198" s="201" t="s">
        <v>1</v>
      </c>
      <c r="D198" s="201" t="s">
        <v>175</v>
      </c>
      <c r="E198" s="202" t="s">
        <v>1</v>
      </c>
      <c r="F198" s="203" t="s">
        <v>1</v>
      </c>
      <c r="G198" s="204" t="s">
        <v>1</v>
      </c>
      <c r="H198" s="205"/>
      <c r="I198" s="206"/>
      <c r="J198" s="207">
        <f t="shared" si="55"/>
        <v>0</v>
      </c>
      <c r="K198" s="208"/>
      <c r="L198" s="32"/>
      <c r="M198" s="209" t="s">
        <v>1</v>
      </c>
      <c r="N198" s="210" t="s">
        <v>44</v>
      </c>
      <c r="O198" s="211"/>
      <c r="P198" s="211"/>
      <c r="Q198" s="211"/>
      <c r="R198" s="211"/>
      <c r="S198" s="211"/>
      <c r="T198" s="212"/>
      <c r="AT198" s="15" t="s">
        <v>566</v>
      </c>
      <c r="AU198" s="15" t="s">
        <v>85</v>
      </c>
      <c r="AY198" s="15" t="s">
        <v>566</v>
      </c>
      <c r="BE198" s="100">
        <f>IF(N198="základná",J198,0)</f>
        <v>0</v>
      </c>
      <c r="BF198" s="100">
        <f>IF(N198="znížená",J198,0)</f>
        <v>0</v>
      </c>
      <c r="BG198" s="100">
        <f>IF(N198="zákl. prenesená",J198,0)</f>
        <v>0</v>
      </c>
      <c r="BH198" s="100">
        <f>IF(N198="zníž. prenesená",J198,0)</f>
        <v>0</v>
      </c>
      <c r="BI198" s="100">
        <f>IF(N198="nulová",J198,0)</f>
        <v>0</v>
      </c>
      <c r="BJ198" s="15" t="s">
        <v>89</v>
      </c>
      <c r="BK198" s="100">
        <f>I198*H198</f>
        <v>0</v>
      </c>
    </row>
    <row r="199" spans="2:63" s="1" customFormat="1" ht="6.95" customHeight="1" x14ac:dyDescent="0.2"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2"/>
    </row>
  </sheetData>
  <autoFilter ref="C135:K198" xr:uid="{00000000-0009-0000-0000-000003000000}"/>
  <mergeCells count="17">
    <mergeCell ref="E20:H20"/>
    <mergeCell ref="E29:H29"/>
    <mergeCell ref="E128:H128"/>
    <mergeCell ref="L2:V2"/>
    <mergeCell ref="D110:F110"/>
    <mergeCell ref="D111:F111"/>
    <mergeCell ref="D112:F112"/>
    <mergeCell ref="E124:H124"/>
    <mergeCell ref="E126:H126"/>
    <mergeCell ref="E85:H85"/>
    <mergeCell ref="E87:H87"/>
    <mergeCell ref="E89:H89"/>
    <mergeCell ref="D108:F108"/>
    <mergeCell ref="D109:F109"/>
    <mergeCell ref="E7:H7"/>
    <mergeCell ref="E9:H9"/>
    <mergeCell ref="E11:H11"/>
  </mergeCells>
  <dataValidations count="2">
    <dataValidation type="list" allowBlank="1" showInputMessage="1" showErrorMessage="1" error="Povolené sú hodnoty K, M." sqref="D194:D199" xr:uid="{00000000-0002-0000-0300-000000000000}">
      <formula1>"K, M"</formula1>
    </dataValidation>
    <dataValidation type="list" allowBlank="1" showInputMessage="1" showErrorMessage="1" error="Povolené sú hodnoty základná, znížená, nulová." sqref="N194:N199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58"/>
  <sheetViews>
    <sheetView showGridLines="0" topLeftCell="A19" workbookViewId="0"/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6"/>
      <c r="C3" s="17"/>
      <c r="D3" s="17"/>
      <c r="E3" s="17"/>
      <c r="F3" s="17"/>
      <c r="G3" s="17"/>
      <c r="H3" s="18"/>
    </row>
    <row r="4" spans="2:8" ht="24.95" customHeight="1" x14ac:dyDescent="0.2">
      <c r="B4" s="18"/>
      <c r="C4" s="19" t="s">
        <v>792</v>
      </c>
      <c r="H4" s="18"/>
    </row>
    <row r="5" spans="2:8" ht="12" customHeight="1" x14ac:dyDescent="0.2">
      <c r="B5" s="18"/>
      <c r="C5" s="22" t="s">
        <v>12</v>
      </c>
      <c r="D5" s="256" t="s">
        <v>13</v>
      </c>
      <c r="E5" s="252"/>
      <c r="F5" s="252"/>
      <c r="H5" s="18"/>
    </row>
    <row r="6" spans="2:8" ht="36.950000000000003" customHeight="1" x14ac:dyDescent="0.2">
      <c r="B6" s="18"/>
      <c r="C6" s="24" t="s">
        <v>15</v>
      </c>
      <c r="D6" s="277" t="s">
        <v>16</v>
      </c>
      <c r="E6" s="252"/>
      <c r="F6" s="252"/>
      <c r="H6" s="18"/>
    </row>
    <row r="7" spans="2:8" ht="16.5" customHeight="1" x14ac:dyDescent="0.2">
      <c r="B7" s="18"/>
      <c r="C7" s="25" t="s">
        <v>21</v>
      </c>
      <c r="D7" s="55" t="str">
        <f>'Rekapitulácia stavby'!AN8</f>
        <v>24. 1. 2024</v>
      </c>
      <c r="H7" s="18"/>
    </row>
    <row r="8" spans="2:8" s="1" customFormat="1" ht="10.9" customHeight="1" x14ac:dyDescent="0.2">
      <c r="B8" s="32"/>
      <c r="H8" s="32"/>
    </row>
    <row r="9" spans="2:8" s="10" customFormat="1" ht="29.25" customHeight="1" x14ac:dyDescent="0.2">
      <c r="B9" s="142"/>
      <c r="C9" s="143" t="s">
        <v>59</v>
      </c>
      <c r="D9" s="144" t="s">
        <v>60</v>
      </c>
      <c r="E9" s="144" t="s">
        <v>160</v>
      </c>
      <c r="F9" s="145" t="s">
        <v>793</v>
      </c>
      <c r="H9" s="142"/>
    </row>
    <row r="10" spans="2:8" s="1" customFormat="1" ht="26.45" customHeight="1" x14ac:dyDescent="0.2">
      <c r="B10" s="32"/>
      <c r="C10" s="213" t="s">
        <v>794</v>
      </c>
      <c r="D10" s="213" t="s">
        <v>83</v>
      </c>
      <c r="H10" s="32"/>
    </row>
    <row r="11" spans="2:8" s="1" customFormat="1" ht="16.899999999999999" customHeight="1" x14ac:dyDescent="0.2">
      <c r="B11" s="32"/>
      <c r="C11" s="214" t="s">
        <v>105</v>
      </c>
      <c r="D11" s="215" t="s">
        <v>106</v>
      </c>
      <c r="E11" s="216" t="s">
        <v>1</v>
      </c>
      <c r="F11" s="217">
        <v>18.190999999999999</v>
      </c>
      <c r="H11" s="32"/>
    </row>
    <row r="12" spans="2:8" s="1" customFormat="1" ht="16.899999999999999" customHeight="1" x14ac:dyDescent="0.2">
      <c r="B12" s="32"/>
      <c r="C12" s="218" t="s">
        <v>1</v>
      </c>
      <c r="D12" s="218" t="s">
        <v>214</v>
      </c>
      <c r="E12" s="15" t="s">
        <v>1</v>
      </c>
      <c r="F12" s="219">
        <v>18.190999999999999</v>
      </c>
      <c r="H12" s="32"/>
    </row>
    <row r="13" spans="2:8" s="1" customFormat="1" ht="16.899999999999999" customHeight="1" x14ac:dyDescent="0.2">
      <c r="B13" s="32"/>
      <c r="C13" s="218" t="s">
        <v>105</v>
      </c>
      <c r="D13" s="218" t="s">
        <v>183</v>
      </c>
      <c r="E13" s="15" t="s">
        <v>1</v>
      </c>
      <c r="F13" s="219">
        <v>18.190999999999999</v>
      </c>
      <c r="H13" s="32"/>
    </row>
    <row r="14" spans="2:8" s="1" customFormat="1" ht="16.899999999999999" customHeight="1" x14ac:dyDescent="0.2">
      <c r="B14" s="32"/>
      <c r="C14" s="220" t="s">
        <v>795</v>
      </c>
      <c r="H14" s="32"/>
    </row>
    <row r="15" spans="2:8" s="1" customFormat="1" ht="22.5" x14ac:dyDescent="0.2">
      <c r="B15" s="32"/>
      <c r="C15" s="218" t="s">
        <v>211</v>
      </c>
      <c r="D15" s="218" t="s">
        <v>212</v>
      </c>
      <c r="E15" s="15" t="s">
        <v>178</v>
      </c>
      <c r="F15" s="219">
        <v>18.190999999999999</v>
      </c>
      <c r="H15" s="32"/>
    </row>
    <row r="16" spans="2:8" s="1" customFormat="1" ht="16.899999999999999" customHeight="1" x14ac:dyDescent="0.2">
      <c r="B16" s="32"/>
      <c r="C16" s="218" t="s">
        <v>198</v>
      </c>
      <c r="D16" s="218" t="s">
        <v>199</v>
      </c>
      <c r="E16" s="15" t="s">
        <v>178</v>
      </c>
      <c r="F16" s="219">
        <v>18.190999999999999</v>
      </c>
      <c r="H16" s="32"/>
    </row>
    <row r="17" spans="2:8" s="1" customFormat="1" ht="16.899999999999999" customHeight="1" x14ac:dyDescent="0.2">
      <c r="B17" s="32"/>
      <c r="C17" s="218" t="s">
        <v>268</v>
      </c>
      <c r="D17" s="218" t="s">
        <v>269</v>
      </c>
      <c r="E17" s="15" t="s">
        <v>178</v>
      </c>
      <c r="F17" s="219">
        <v>18.190999999999999</v>
      </c>
      <c r="H17" s="32"/>
    </row>
    <row r="18" spans="2:8" s="1" customFormat="1" ht="22.5" x14ac:dyDescent="0.2">
      <c r="B18" s="32"/>
      <c r="C18" s="218" t="s">
        <v>344</v>
      </c>
      <c r="D18" s="218" t="s">
        <v>345</v>
      </c>
      <c r="E18" s="15" t="s">
        <v>178</v>
      </c>
      <c r="F18" s="219">
        <v>19.100999999999999</v>
      </c>
      <c r="H18" s="32"/>
    </row>
    <row r="19" spans="2:8" s="1" customFormat="1" ht="22.5" x14ac:dyDescent="0.2">
      <c r="B19" s="32"/>
      <c r="C19" s="218" t="s">
        <v>467</v>
      </c>
      <c r="D19" s="218" t="s">
        <v>468</v>
      </c>
      <c r="E19" s="15" t="s">
        <v>178</v>
      </c>
      <c r="F19" s="219">
        <v>18.190999999999999</v>
      </c>
      <c r="H19" s="32"/>
    </row>
    <row r="20" spans="2:8" s="1" customFormat="1" ht="22.5" x14ac:dyDescent="0.2">
      <c r="B20" s="32"/>
      <c r="C20" s="218" t="s">
        <v>498</v>
      </c>
      <c r="D20" s="218" t="s">
        <v>499</v>
      </c>
      <c r="E20" s="15" t="s">
        <v>178</v>
      </c>
      <c r="F20" s="219">
        <v>18.190999999999999</v>
      </c>
      <c r="H20" s="32"/>
    </row>
    <row r="21" spans="2:8" s="1" customFormat="1" ht="16.899999999999999" customHeight="1" x14ac:dyDescent="0.2">
      <c r="B21" s="32"/>
      <c r="C21" s="218" t="s">
        <v>518</v>
      </c>
      <c r="D21" s="218" t="s">
        <v>519</v>
      </c>
      <c r="E21" s="15" t="s">
        <v>178</v>
      </c>
      <c r="F21" s="219">
        <v>18.190999999999999</v>
      </c>
      <c r="H21" s="32"/>
    </row>
    <row r="22" spans="2:8" s="1" customFormat="1" ht="16.899999999999999" customHeight="1" x14ac:dyDescent="0.2">
      <c r="B22" s="32"/>
      <c r="C22" s="218" t="s">
        <v>531</v>
      </c>
      <c r="D22" s="218" t="s">
        <v>532</v>
      </c>
      <c r="E22" s="15" t="s">
        <v>178</v>
      </c>
      <c r="F22" s="219">
        <v>18.190999999999999</v>
      </c>
      <c r="H22" s="32"/>
    </row>
    <row r="23" spans="2:8" s="1" customFormat="1" ht="16.899999999999999" customHeight="1" x14ac:dyDescent="0.2">
      <c r="B23" s="32"/>
      <c r="C23" s="218" t="s">
        <v>203</v>
      </c>
      <c r="D23" s="218" t="s">
        <v>204</v>
      </c>
      <c r="E23" s="15" t="s">
        <v>178</v>
      </c>
      <c r="F23" s="219">
        <v>18.190999999999999</v>
      </c>
      <c r="H23" s="32"/>
    </row>
    <row r="24" spans="2:8" s="1" customFormat="1" ht="16.899999999999999" customHeight="1" x14ac:dyDescent="0.2">
      <c r="B24" s="32"/>
      <c r="C24" s="218" t="s">
        <v>207</v>
      </c>
      <c r="D24" s="218" t="s">
        <v>208</v>
      </c>
      <c r="E24" s="15" t="s">
        <v>178</v>
      </c>
      <c r="F24" s="219">
        <v>18.190999999999999</v>
      </c>
      <c r="H24" s="32"/>
    </row>
    <row r="25" spans="2:8" s="1" customFormat="1" ht="16.899999999999999" customHeight="1" x14ac:dyDescent="0.2">
      <c r="B25" s="32"/>
      <c r="C25" s="214" t="s">
        <v>118</v>
      </c>
      <c r="D25" s="215" t="s">
        <v>106</v>
      </c>
      <c r="E25" s="216" t="s">
        <v>1</v>
      </c>
      <c r="F25" s="217">
        <v>46.415999999999997</v>
      </c>
      <c r="H25" s="32"/>
    </row>
    <row r="26" spans="2:8" s="1" customFormat="1" ht="16.899999999999999" customHeight="1" x14ac:dyDescent="0.2">
      <c r="B26" s="32"/>
      <c r="C26" s="218" t="s">
        <v>1</v>
      </c>
      <c r="D26" s="218" t="s">
        <v>512</v>
      </c>
      <c r="E26" s="15" t="s">
        <v>1</v>
      </c>
      <c r="F26" s="219">
        <v>46.415999999999997</v>
      </c>
      <c r="H26" s="32"/>
    </row>
    <row r="27" spans="2:8" s="1" customFormat="1" ht="16.899999999999999" customHeight="1" x14ac:dyDescent="0.2">
      <c r="B27" s="32"/>
      <c r="C27" s="218" t="s">
        <v>118</v>
      </c>
      <c r="D27" s="218" t="s">
        <v>183</v>
      </c>
      <c r="E27" s="15" t="s">
        <v>1</v>
      </c>
      <c r="F27" s="219">
        <v>46.415999999999997</v>
      </c>
      <c r="H27" s="32"/>
    </row>
    <row r="28" spans="2:8" s="1" customFormat="1" ht="16.899999999999999" customHeight="1" x14ac:dyDescent="0.2">
      <c r="B28" s="32"/>
      <c r="C28" s="220" t="s">
        <v>795</v>
      </c>
      <c r="H28" s="32"/>
    </row>
    <row r="29" spans="2:8" s="1" customFormat="1" ht="16.899999999999999" customHeight="1" x14ac:dyDescent="0.2">
      <c r="B29" s="32"/>
      <c r="C29" s="218" t="s">
        <v>509</v>
      </c>
      <c r="D29" s="218" t="s">
        <v>510</v>
      </c>
      <c r="E29" s="15" t="s">
        <v>178</v>
      </c>
      <c r="F29" s="219">
        <v>46.415999999999997</v>
      </c>
      <c r="H29" s="32"/>
    </row>
    <row r="30" spans="2:8" s="1" customFormat="1" ht="22.5" x14ac:dyDescent="0.2">
      <c r="B30" s="32"/>
      <c r="C30" s="218" t="s">
        <v>522</v>
      </c>
      <c r="D30" s="218" t="s">
        <v>523</v>
      </c>
      <c r="E30" s="15" t="s">
        <v>178</v>
      </c>
      <c r="F30" s="219">
        <v>46.415999999999997</v>
      </c>
      <c r="H30" s="32"/>
    </row>
    <row r="31" spans="2:8" s="1" customFormat="1" ht="16.899999999999999" customHeight="1" x14ac:dyDescent="0.2">
      <c r="B31" s="32"/>
      <c r="C31" s="214" t="s">
        <v>108</v>
      </c>
      <c r="D31" s="215" t="s">
        <v>106</v>
      </c>
      <c r="E31" s="216" t="s">
        <v>1</v>
      </c>
      <c r="F31" s="217">
        <v>34.35</v>
      </c>
      <c r="H31" s="32"/>
    </row>
    <row r="32" spans="2:8" s="1" customFormat="1" ht="16.899999999999999" customHeight="1" x14ac:dyDescent="0.2">
      <c r="B32" s="32"/>
      <c r="C32" s="218" t="s">
        <v>1</v>
      </c>
      <c r="D32" s="218" t="s">
        <v>232</v>
      </c>
      <c r="E32" s="15" t="s">
        <v>1</v>
      </c>
      <c r="F32" s="219">
        <v>34.35</v>
      </c>
      <c r="H32" s="32"/>
    </row>
    <row r="33" spans="2:8" s="1" customFormat="1" ht="16.899999999999999" customHeight="1" x14ac:dyDescent="0.2">
      <c r="B33" s="32"/>
      <c r="C33" s="218" t="s">
        <v>108</v>
      </c>
      <c r="D33" s="218" t="s">
        <v>183</v>
      </c>
      <c r="E33" s="15" t="s">
        <v>1</v>
      </c>
      <c r="F33" s="219">
        <v>34.35</v>
      </c>
      <c r="H33" s="32"/>
    </row>
    <row r="34" spans="2:8" s="1" customFormat="1" ht="16.899999999999999" customHeight="1" x14ac:dyDescent="0.2">
      <c r="B34" s="32"/>
      <c r="C34" s="220" t="s">
        <v>795</v>
      </c>
      <c r="H34" s="32"/>
    </row>
    <row r="35" spans="2:8" s="1" customFormat="1" ht="22.5" x14ac:dyDescent="0.2">
      <c r="B35" s="32"/>
      <c r="C35" s="218" t="s">
        <v>229</v>
      </c>
      <c r="D35" s="218" t="s">
        <v>230</v>
      </c>
      <c r="E35" s="15" t="s">
        <v>178</v>
      </c>
      <c r="F35" s="219">
        <v>34.35</v>
      </c>
      <c r="H35" s="32"/>
    </row>
    <row r="36" spans="2:8" s="1" customFormat="1" ht="22.5" x14ac:dyDescent="0.2">
      <c r="B36" s="32"/>
      <c r="C36" s="218" t="s">
        <v>482</v>
      </c>
      <c r="D36" s="218" t="s">
        <v>483</v>
      </c>
      <c r="E36" s="15" t="s">
        <v>178</v>
      </c>
      <c r="F36" s="219">
        <v>71.138000000000005</v>
      </c>
      <c r="H36" s="32"/>
    </row>
    <row r="37" spans="2:8" s="1" customFormat="1" ht="16.899999999999999" customHeight="1" x14ac:dyDescent="0.2">
      <c r="B37" s="32"/>
      <c r="C37" s="214" t="s">
        <v>113</v>
      </c>
      <c r="D37" s="215" t="s">
        <v>114</v>
      </c>
      <c r="E37" s="216" t="s">
        <v>1</v>
      </c>
      <c r="F37" s="217">
        <v>71.138000000000005</v>
      </c>
      <c r="H37" s="32"/>
    </row>
    <row r="38" spans="2:8" s="1" customFormat="1" ht="16.899999999999999" customHeight="1" x14ac:dyDescent="0.2">
      <c r="B38" s="32"/>
      <c r="C38" s="218" t="s">
        <v>1</v>
      </c>
      <c r="D38" s="218" t="s">
        <v>485</v>
      </c>
      <c r="E38" s="15" t="s">
        <v>1</v>
      </c>
      <c r="F38" s="219">
        <v>71.138000000000005</v>
      </c>
      <c r="H38" s="32"/>
    </row>
    <row r="39" spans="2:8" s="1" customFormat="1" ht="16.899999999999999" customHeight="1" x14ac:dyDescent="0.2">
      <c r="B39" s="32"/>
      <c r="C39" s="218" t="s">
        <v>113</v>
      </c>
      <c r="D39" s="218" t="s">
        <v>183</v>
      </c>
      <c r="E39" s="15" t="s">
        <v>1</v>
      </c>
      <c r="F39" s="219">
        <v>71.138000000000005</v>
      </c>
      <c r="H39" s="32"/>
    </row>
    <row r="40" spans="2:8" s="1" customFormat="1" ht="16.899999999999999" customHeight="1" x14ac:dyDescent="0.2">
      <c r="B40" s="32"/>
      <c r="C40" s="220" t="s">
        <v>795</v>
      </c>
      <c r="H40" s="32"/>
    </row>
    <row r="41" spans="2:8" s="1" customFormat="1" ht="22.5" x14ac:dyDescent="0.2">
      <c r="B41" s="32"/>
      <c r="C41" s="218" t="s">
        <v>482</v>
      </c>
      <c r="D41" s="218" t="s">
        <v>483</v>
      </c>
      <c r="E41" s="15" t="s">
        <v>178</v>
      </c>
      <c r="F41" s="219">
        <v>71.138000000000005</v>
      </c>
      <c r="H41" s="32"/>
    </row>
    <row r="42" spans="2:8" s="1" customFormat="1" ht="16.899999999999999" customHeight="1" x14ac:dyDescent="0.2">
      <c r="B42" s="32"/>
      <c r="C42" s="218" t="s">
        <v>191</v>
      </c>
      <c r="D42" s="218" t="s">
        <v>192</v>
      </c>
      <c r="E42" s="15" t="s">
        <v>178</v>
      </c>
      <c r="F42" s="219">
        <v>71.138000000000005</v>
      </c>
      <c r="H42" s="32"/>
    </row>
    <row r="43" spans="2:8" s="1" customFormat="1" ht="16.899999999999999" customHeight="1" x14ac:dyDescent="0.2">
      <c r="B43" s="32"/>
      <c r="C43" s="218" t="s">
        <v>283</v>
      </c>
      <c r="D43" s="218" t="s">
        <v>284</v>
      </c>
      <c r="E43" s="15" t="s">
        <v>178</v>
      </c>
      <c r="F43" s="219">
        <v>71.138000000000005</v>
      </c>
      <c r="H43" s="32"/>
    </row>
    <row r="44" spans="2:8" s="1" customFormat="1" ht="16.899999999999999" customHeight="1" x14ac:dyDescent="0.2">
      <c r="B44" s="32"/>
      <c r="C44" s="214" t="s">
        <v>111</v>
      </c>
      <c r="D44" s="215" t="s">
        <v>106</v>
      </c>
      <c r="E44" s="216" t="s">
        <v>1</v>
      </c>
      <c r="F44" s="217">
        <v>18.963000000000001</v>
      </c>
      <c r="H44" s="32"/>
    </row>
    <row r="45" spans="2:8" s="1" customFormat="1" ht="16.899999999999999" customHeight="1" x14ac:dyDescent="0.2">
      <c r="B45" s="32"/>
      <c r="C45" s="218" t="s">
        <v>1</v>
      </c>
      <c r="D45" s="218" t="s">
        <v>182</v>
      </c>
      <c r="E45" s="15" t="s">
        <v>1</v>
      </c>
      <c r="F45" s="219">
        <v>18.963000000000001</v>
      </c>
      <c r="H45" s="32"/>
    </row>
    <row r="46" spans="2:8" s="1" customFormat="1" ht="16.899999999999999" customHeight="1" x14ac:dyDescent="0.2">
      <c r="B46" s="32"/>
      <c r="C46" s="218" t="s">
        <v>111</v>
      </c>
      <c r="D46" s="218" t="s">
        <v>183</v>
      </c>
      <c r="E46" s="15" t="s">
        <v>1</v>
      </c>
      <c r="F46" s="219">
        <v>18.963000000000001</v>
      </c>
      <c r="H46" s="32"/>
    </row>
    <row r="47" spans="2:8" s="1" customFormat="1" ht="16.899999999999999" customHeight="1" x14ac:dyDescent="0.2">
      <c r="B47" s="32"/>
      <c r="C47" s="220" t="s">
        <v>795</v>
      </c>
      <c r="H47" s="32"/>
    </row>
    <row r="48" spans="2:8" s="1" customFormat="1" ht="16.899999999999999" customHeight="1" x14ac:dyDescent="0.2">
      <c r="B48" s="32"/>
      <c r="C48" s="218" t="s">
        <v>176</v>
      </c>
      <c r="D48" s="218" t="s">
        <v>177</v>
      </c>
      <c r="E48" s="15" t="s">
        <v>178</v>
      </c>
      <c r="F48" s="219">
        <v>18.963000000000001</v>
      </c>
      <c r="H48" s="32"/>
    </row>
    <row r="49" spans="2:8" s="1" customFormat="1" ht="22.5" x14ac:dyDescent="0.2">
      <c r="B49" s="32"/>
      <c r="C49" s="218" t="s">
        <v>482</v>
      </c>
      <c r="D49" s="218" t="s">
        <v>483</v>
      </c>
      <c r="E49" s="15" t="s">
        <v>178</v>
      </c>
      <c r="F49" s="219">
        <v>71.138000000000005</v>
      </c>
      <c r="H49" s="32"/>
    </row>
    <row r="50" spans="2:8" s="1" customFormat="1" ht="16.899999999999999" customHeight="1" x14ac:dyDescent="0.2">
      <c r="B50" s="32"/>
      <c r="C50" s="214" t="s">
        <v>116</v>
      </c>
      <c r="D50" s="215" t="s">
        <v>114</v>
      </c>
      <c r="E50" s="216" t="s">
        <v>1</v>
      </c>
      <c r="F50" s="217">
        <v>65.171999999999997</v>
      </c>
      <c r="H50" s="32"/>
    </row>
    <row r="51" spans="2:8" s="1" customFormat="1" ht="16.899999999999999" customHeight="1" x14ac:dyDescent="0.2">
      <c r="B51" s="32"/>
      <c r="C51" s="218" t="s">
        <v>1</v>
      </c>
      <c r="D51" s="218" t="s">
        <v>529</v>
      </c>
      <c r="E51" s="15" t="s">
        <v>1</v>
      </c>
      <c r="F51" s="219">
        <v>65.171999999999997</v>
      </c>
      <c r="H51" s="32"/>
    </row>
    <row r="52" spans="2:8" s="1" customFormat="1" ht="16.899999999999999" customHeight="1" x14ac:dyDescent="0.2">
      <c r="B52" s="32"/>
      <c r="C52" s="218" t="s">
        <v>116</v>
      </c>
      <c r="D52" s="218" t="s">
        <v>183</v>
      </c>
      <c r="E52" s="15" t="s">
        <v>1</v>
      </c>
      <c r="F52" s="219">
        <v>65.171999999999997</v>
      </c>
      <c r="H52" s="32"/>
    </row>
    <row r="53" spans="2:8" s="1" customFormat="1" ht="16.899999999999999" customHeight="1" x14ac:dyDescent="0.2">
      <c r="B53" s="32"/>
      <c r="C53" s="220" t="s">
        <v>795</v>
      </c>
      <c r="H53" s="32"/>
    </row>
    <row r="54" spans="2:8" s="1" customFormat="1" ht="16.899999999999999" customHeight="1" x14ac:dyDescent="0.2">
      <c r="B54" s="32"/>
      <c r="C54" s="218" t="s">
        <v>526</v>
      </c>
      <c r="D54" s="218" t="s">
        <v>527</v>
      </c>
      <c r="E54" s="15" t="s">
        <v>178</v>
      </c>
      <c r="F54" s="219">
        <v>65.171999999999997</v>
      </c>
      <c r="H54" s="32"/>
    </row>
    <row r="55" spans="2:8" s="1" customFormat="1" ht="16.899999999999999" customHeight="1" x14ac:dyDescent="0.2">
      <c r="B55" s="32"/>
      <c r="C55" s="218" t="s">
        <v>509</v>
      </c>
      <c r="D55" s="218" t="s">
        <v>510</v>
      </c>
      <c r="E55" s="15" t="s">
        <v>178</v>
      </c>
      <c r="F55" s="219">
        <v>46.415999999999997</v>
      </c>
      <c r="H55" s="32"/>
    </row>
    <row r="56" spans="2:8" s="1" customFormat="1" ht="16.899999999999999" customHeight="1" x14ac:dyDescent="0.2">
      <c r="B56" s="32"/>
      <c r="C56" s="218" t="s">
        <v>514</v>
      </c>
      <c r="D56" s="218" t="s">
        <v>515</v>
      </c>
      <c r="E56" s="15" t="s">
        <v>178</v>
      </c>
      <c r="F56" s="219">
        <v>65.171999999999997</v>
      </c>
      <c r="H56" s="32"/>
    </row>
    <row r="57" spans="2:8" s="1" customFormat="1" ht="7.35" customHeight="1" x14ac:dyDescent="0.2">
      <c r="B57" s="47"/>
      <c r="C57" s="48"/>
      <c r="D57" s="48"/>
      <c r="E57" s="48"/>
      <c r="F57" s="48"/>
      <c r="G57" s="48"/>
      <c r="H57" s="32"/>
    </row>
    <row r="58" spans="2:8" s="1" customFormat="1" x14ac:dyDescent="0.2"/>
  </sheetData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01 - Sprchy pre pracovník...</vt:lpstr>
      <vt:lpstr>01 - Elektroinštalácia</vt:lpstr>
      <vt:lpstr>02 - Zdravotechnika, vyku...</vt:lpstr>
      <vt:lpstr>Zoznam figúr</vt:lpstr>
      <vt:lpstr>'01 - Elektroinštalácia'!Názvy_tlače</vt:lpstr>
      <vt:lpstr>'01 - Sprchy pre pracovník...'!Názvy_tlače</vt:lpstr>
      <vt:lpstr>'02 - Zdravotechnika, vyku...'!Názvy_tlače</vt:lpstr>
      <vt:lpstr>'Rekapitulácia stavby'!Názvy_tlače</vt:lpstr>
      <vt:lpstr>'Zoznam figúr'!Názvy_tlače</vt:lpstr>
      <vt:lpstr>'01 - Elektroinštalácia'!Oblasť_tlače</vt:lpstr>
      <vt:lpstr>'01 - Sprchy pre pracovník...'!Oblasť_tlače</vt:lpstr>
      <vt:lpstr>'02 - Zdravotechnika, vyku...'!Oblasť_tlače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2024-01-30T14:37:19Z</dcterms:created>
  <dcterms:modified xsi:type="dcterms:W3CDTF">2024-03-27T14:54:31Z</dcterms:modified>
</cp:coreProperties>
</file>